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8680" yWindow="-120" windowWidth="15600" windowHeight="11760"/>
  </bookViews>
  <sheets>
    <sheet name="MS4SSA" sheetId="1" r:id="rId1"/>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17" i="1"/>
  <c r="W12" l="1"/>
  <c r="W57"/>
  <c r="W91" l="1"/>
  <c r="W29" l="1"/>
  <c r="X29"/>
  <c r="X10"/>
  <c r="X11"/>
  <c r="X13"/>
  <c r="X12"/>
  <c r="W13"/>
  <c r="W74"/>
  <c r="X73"/>
  <c r="W30"/>
  <c r="X27"/>
  <c r="W27"/>
  <c r="X26"/>
  <c r="W26"/>
  <c r="X28"/>
  <c r="W28"/>
  <c r="W90"/>
  <c r="W89"/>
  <c r="W88"/>
  <c r="W86"/>
  <c r="W85"/>
  <c r="W84"/>
  <c r="W58"/>
  <c r="X116" l="1"/>
  <c r="W16"/>
  <c r="W15"/>
  <c r="W11"/>
  <c r="W10"/>
  <c r="W116" s="1"/>
</calcChain>
</file>

<file path=xl/sharedStrings.xml><?xml version="1.0" encoding="utf-8"?>
<sst xmlns="http://schemas.openxmlformats.org/spreadsheetml/2006/main" count="296" uniqueCount="206">
  <si>
    <t>Nom du centre: CEA/IEA-MS4SSA</t>
  </si>
  <si>
    <t>Institution: Université Abdou Moumouni</t>
  </si>
  <si>
    <t>Dans les délais prévus</t>
  </si>
  <si>
    <t>Pays: Niger</t>
  </si>
  <si>
    <t>Leader du centre: Pr MADOUGOU Saïdou</t>
  </si>
  <si>
    <t>En retard sur le programme</t>
  </si>
  <si>
    <t>Plan de travail annuel (Janvier- Décembre 2022)</t>
  </si>
  <si>
    <t>Activités du plan de travail</t>
  </si>
  <si>
    <t>Description</t>
  </si>
  <si>
    <t xml:space="preserve">Contribution des partenaires (le cas échéant)
</t>
  </si>
  <si>
    <t>2022 Y3Q1</t>
  </si>
  <si>
    <t>2022 Y3Q2</t>
  </si>
  <si>
    <t>2022 Y3Q3</t>
  </si>
  <si>
    <t>2022 Y3Q4</t>
  </si>
  <si>
    <t xml:space="preserve">Etapes / Résultats
</t>
  </si>
  <si>
    <t xml:space="preserve">Si NOUVEAU, fournir une justification
</t>
  </si>
  <si>
    <t>Budget estimé ($)</t>
  </si>
  <si>
    <t>Estimation des recettes ($)</t>
  </si>
  <si>
    <t>Contribution du partenaire ($)</t>
  </si>
  <si>
    <t>Responsible</t>
  </si>
  <si>
    <t>Jan</t>
  </si>
  <si>
    <t>Feb</t>
  </si>
  <si>
    <t>Mar</t>
  </si>
  <si>
    <t>Avr</t>
  </si>
  <si>
    <t>Mai</t>
  </si>
  <si>
    <t>Jui</t>
  </si>
  <si>
    <t>Jul</t>
  </si>
  <si>
    <t>Aout</t>
  </si>
  <si>
    <t>Sep</t>
  </si>
  <si>
    <t>Oct</t>
  </si>
  <si>
    <t>Nov</t>
  </si>
  <si>
    <t>Dec</t>
  </si>
  <si>
    <t>Action 1: Assurer le recrutement, l’accueil, la formation et le soutien de nouveaux étudiants nationaux et régionaux\Action du DLI 3</t>
  </si>
  <si>
    <t>Activité 1: Bourse pour quatre (4) étudiantes régionales</t>
  </si>
  <si>
    <t xml:space="preserve">La bourse est de deux ans pour les étudiants régionaux. Le montant mensuel de la bourse est de 240 dollars pour les hommes et 280 dollars pour femmes. </t>
  </si>
  <si>
    <t>Quatre (04) nouvelles étudiantes régionales à recruter pour satisfaire aux exigences du contrat.</t>
  </si>
  <si>
    <t>Equipe du Centre</t>
  </si>
  <si>
    <t>Activité 2: Bourse pour six (6) étudiants régionaux</t>
  </si>
  <si>
    <t>Six (06) nouveaux étudiants régionaux à recruter pour satisfaire aux exigences du contrat.</t>
  </si>
  <si>
    <t>Activité 3: Bourse pour huit (8) étudiantes nationales</t>
  </si>
  <si>
    <t xml:space="preserve">Pour les étudiants nationaux, la bourse est annuelle et renouvelable en fonction des résultats académiques de l'étudiant (1ère année 2019-2020 et 2e année 2020-2021). Le montant mensuel de la bourse nationale est de 160 dollars pour les hommes et 200 dollars pour femmes. </t>
  </si>
  <si>
    <t>Nouvelles étudiantes nationales à recruter pour satisfaire aux exigences du contrat et  rattrapper le retard pris sur le nombre total d'étudiants à former en Master par le Centre.</t>
  </si>
  <si>
    <t>Activité 4: Bourse pour trente-deux (32) étudiants nationaux</t>
  </si>
  <si>
    <t>Nouveaux étudiants nationaux à recruter afin de rattrapper le retard pris sur le nombre total d'étudiants à former en Master par le Centre.</t>
  </si>
  <si>
    <t>Sous-Action 1b: Nombre d'étudiant(e)s du premier cycle éligibles</t>
  </si>
  <si>
    <t>Activité 1: Bourse pour vingt (20) étudiantes nationales</t>
  </si>
  <si>
    <t xml:space="preserve">Pour les étudiants nationaux, la bourse est annuelle et renouvelable en fonction des résultats académiques de l'étudiant (1ère année 2019-2020 et 2e année 2020-2021). Elle est de deux ans pour les étudiants régionaux. Le montant mensuel de la bourse est de 80 dollars pour les hommes et 100 dollars pour femmes. </t>
  </si>
  <si>
    <t xml:space="preserve">  Le Centre a déjà atteint son quota pour ces types d'étudiants</t>
  </si>
  <si>
    <t>Activité 2: Bourse pour quarante (40) étudiants nationaux</t>
  </si>
  <si>
    <t>Sous-Action 1c: Nombre d'étudiant(e)s en formation professionnelle de courte durée éligibles</t>
  </si>
  <si>
    <t>Activité 1: Transport 8 participants étrangers (2 filles, 6 garçons)</t>
  </si>
  <si>
    <t>Il s'agit des frais de transport payés par les participants qui leur seront remboursés</t>
  </si>
  <si>
    <t>Activité 2: Frais de séjour 8 participants étrangers</t>
  </si>
  <si>
    <t>Ces frais regroupe les frais d'hebergement et de restauration pour les particpants étrangers</t>
  </si>
  <si>
    <t>Activité 3: Frais de transport 8 participants nationaux (intérieur du pays) (3filles, 5 garçons)</t>
  </si>
  <si>
    <t>Les frais de transport sont de 80 dollars par participant</t>
  </si>
  <si>
    <t>Activité 4: Frais de séjour 8 participants nationaux (intérieure du pays)</t>
  </si>
  <si>
    <t>Les frais de séjour sont de 50 dollars par paticipant</t>
  </si>
  <si>
    <t>Activité 5: Frais de taxi 9 participants nationaux (résidant sur le lieu de formation) (2filles, 7 garçons)</t>
  </si>
  <si>
    <t>Il s'agit des frais de déplacement pour permettre aux participants de se rendre au lieu de formation sans peine,</t>
  </si>
  <si>
    <t>Activité 6: Pause café-déjeuner 30 participants</t>
  </si>
  <si>
    <t>La pause café et déjeuner est de 14 dollars par particpant et par jour pendant 5 jours de formation</t>
  </si>
  <si>
    <t>Activité 7: Kit participants 25 participants</t>
  </si>
  <si>
    <t>Un kit de 6 dollars est prévu par participant</t>
  </si>
  <si>
    <t>Sous-Action 1d: Nouveaux étudiant(e)s doctorants éligibles</t>
  </si>
  <si>
    <t>Activité 1: Bourse pour quatre (4) étudiants régionaux</t>
  </si>
  <si>
    <t>La bourse est attribuée à l'étudiant pour une durée de 3 ans. Pour les régionaux, le montant mensuel de la bourse est de 400 dollars pour les hommes et 440 dollars pour femmes. Année 2020-2021</t>
  </si>
  <si>
    <t>Deux (02) nouveaux étudiants régionaux à recruter pour satisfaire aux exigences du contrat.</t>
  </si>
  <si>
    <t>Activité 2: Bourse pour deux (2) étudiantes régionales</t>
  </si>
  <si>
    <t>Une (01) nouvelles étudiantes régionale à recruter pour satisfaire aux exigences du contrat.</t>
  </si>
  <si>
    <t>Activité 3: Bourse pour un (1) étudiante nationale</t>
  </si>
  <si>
    <t xml:space="preserve">La bourse est attribuée à l'étudiant pour une durée de 3 ans. Pour les régionaux, le montant mensuel de la bourse est de 300 dollars pour les hommes et 360 dollars pour femmes. </t>
  </si>
  <si>
    <t xml:space="preserve">Nouvelle étudiante nationale à recruter pour satisfaire aux exigences du contrat </t>
  </si>
  <si>
    <t>Activité 4: Bourse pour huit (8) étudiants nationaux</t>
  </si>
  <si>
    <t>Nouveaux étudiants nationaux à recruter pour satisfaire au nombre total d'étudiants à former en Doctorat par le Centre.</t>
  </si>
  <si>
    <t>Activité 5: Frais de labo</t>
  </si>
  <si>
    <t>Les frais de laboratoire sont de 1000 dollars par étudiant et par an</t>
  </si>
  <si>
    <t>Equipe du Centre et doctorants</t>
  </si>
  <si>
    <t>Action 2: Améliorer la qualité de la formation et de la recherche\Action du DLI 4</t>
  </si>
  <si>
    <t>Sous-Action 2a: Bibliothèque modernisée\</t>
  </si>
  <si>
    <t>Activité 1: Acquisition d’ouvrages de didactiques des mathématiques</t>
  </si>
  <si>
    <t>Des ouvrages en didactique des disciplines sont prévus pour renouveller le fond documentaire de la bibliothèque et faciliter l'accès aux enseignants et aux apprenant(e)s à des ouvrages récents et de qualité</t>
  </si>
  <si>
    <t>Elément du Janlon 2</t>
  </si>
  <si>
    <t>Activité 2: Acquisition d’ouvrages de didactiques des Sciences physiques</t>
  </si>
  <si>
    <t>Activité 3: Acquisition d’ouvrages de didactiques des Sciences de la Vie et de la Terre</t>
  </si>
  <si>
    <t>Activité 4: Acquisition d’ouvrages de pédagogie et de didactique générale</t>
  </si>
  <si>
    <t>Activité 5: Mise en réseau de la bibliothèque</t>
  </si>
  <si>
    <t>Elle permettra l'accent à des fonds documentaires riches et diversifiés</t>
  </si>
  <si>
    <t>Activité 6: Mise en place d’un intranet</t>
  </si>
  <si>
    <t>Activité 7: Abonnement aux revues scientifiques</t>
  </si>
  <si>
    <t>Sous-Action 2b: Missions d’enseignement assurées</t>
  </si>
  <si>
    <t>Activité 1: Billets d’avion pour les missions d’enseignement</t>
  </si>
  <si>
    <t>Activité 2: Frais de séjour des enseignants en mission d’enseignement</t>
  </si>
  <si>
    <t>Activité 3: Frais pédagogiques des enseignants en mission d’enseignement</t>
  </si>
  <si>
    <t xml:space="preserve">Sous-Action 2c: Etapes d'accréditation </t>
  </si>
  <si>
    <t>Activité 1: Collaboration avec le CDPU (conception de syllabus et modules, soutien pédagogique)</t>
  </si>
  <si>
    <t>Cette collaboration doit être permanente et permettra d'outiller les formateurs et les apprenantes en bonnes pratiques pédagogiques, Le CDPU est aussi une structure de l'UAM qui peut jouer un rôle très important dans l'évaluation des formations et l'écriture des curricula</t>
  </si>
  <si>
    <t>Une enquête sera réalisée pour répertorier les difficultés que rencontrent les différents acteurs sur le terrain dans l'enseignement des mathématiques et sciences en vue d'envisager des réponses appropriées</t>
  </si>
  <si>
    <t>Une fois les besoins identifiés, un atelier sera organisé pour révisiter les curricula afin d'adapter les contenus et de les contextualiser</t>
  </si>
  <si>
    <t>Il s'agit d'évaluer la performance des anciens étudiants du centre en activité et d'identifier leurs difficultés.</t>
  </si>
  <si>
    <t>Il s'agit d'un suivi accompagnement des anciens étudiants du centre sur le terrain pour leurs apporter un appui.</t>
  </si>
  <si>
    <t>Activité 7: Evaluation des formations de l’ENS /Auto évaluation interne par la cellule d’évaluation</t>
  </si>
  <si>
    <t>Cette évaluation permettra de déceler les points forts et points faibles et d'apporter des correctifs voire réécrire des curricula ou introduire de nouveau. Cette activité constitue une étape préparatoire pour la recherche de l'accréditation</t>
  </si>
  <si>
    <t>Activité 8: Ateliers de conception des supports pédagogiques et didactiques (manuels didactiques et matériel de travaux pratiques)</t>
  </si>
  <si>
    <t>Cette activité permettra de développer les capacités des formateurs et des apprenants à concevoir des supports pédagogiques et didactiques adaptés au contexte</t>
  </si>
  <si>
    <t>Activité 9: Diffusion et mise à disposition des supports</t>
  </si>
  <si>
    <t>Les supports pédagogiques et didactiques conçus en atelier feront l'objet d'une large diffusion à travers la formation initiale et les formations de courte durée</t>
  </si>
  <si>
    <t>Activité 10: Evaluation externe par la structure nationale (l’agence nationale d’assurance qualité ANAQ-SUP) ou régionale</t>
  </si>
  <si>
    <t>Cette activité entre dans le cadre de l'accrédition des formations du centre</t>
  </si>
  <si>
    <t>Sous-Action 2d: Améliorer les conditions et le cadre de travail, de formation et de recherche</t>
  </si>
  <si>
    <t>Activité 1 : Etudes, suivi et contrôle des bâtiments+Etudes d'impact environnemental/Fonctionnement du cadre de gestion environnementale et sociale+</t>
  </si>
  <si>
    <t>Jalon 1 : Cette activité permettra de préciser les caractéristiques techniques du bloc administratif du centre et d'évaluer les coûts</t>
  </si>
  <si>
    <t>Activité 2 : Passassion du marché de construction d'un bloc administratif, d'enseignement et de recherche</t>
  </si>
  <si>
    <t>Jalon 1 : Ces deux activités visent à créer un cadre favorable aux activités du centre notamment les activités administratives, de recherche et pédagogiques</t>
  </si>
  <si>
    <t>Activité 3 : Aménagements de l'espaces de vie des étudiants, reprise de la pelouse, de l'espace de rencontre centrale etc…</t>
  </si>
  <si>
    <t>Jalon 2 : Ces activités vise l'amélioration des conditions de travail des formateurs, des apprenants et du personnel administratif et technique sont décrites dans le plan de jalonnement</t>
  </si>
  <si>
    <t>Activité 4: Réhabilitation et/ou rénovation de 4 laboratoires/équipement des laboratoires</t>
  </si>
  <si>
    <t>Activité 5 : Installation d’une liaison spécialisée de 6 Mégas Octés</t>
  </si>
  <si>
    <t>Sous-Action 2e: Articles de recherche publiés</t>
  </si>
  <si>
    <t>Activité 1: Développement des projets de recherche orientés vers l’amélioration du système éducatif en particulier des mathématiques et des sciences (Soumission à des appels à projets, rédaction et publication d’articles, formation de doctorants)</t>
  </si>
  <si>
    <t xml:space="preserve">Equipe du Centre </t>
  </si>
  <si>
    <t>Activité 2: Voyage d’études</t>
  </si>
  <si>
    <t>Sous-Action 2f: Partenariat développé</t>
  </si>
  <si>
    <t>Activité 1: Renforcement du partenariat international avec les écoles normales de la sous-région</t>
  </si>
  <si>
    <t xml:space="preserve">Ce paquet d'activités donnera une grande visibilité au centre et permettra aussi une grande implication des partenaires dans les activités. </t>
  </si>
  <si>
    <t>Activité 2: Renforcement du partenariat international</t>
  </si>
  <si>
    <t>Activité 3: Participation aux ateliers des CEA</t>
  </si>
  <si>
    <t>Equipe du Centre/ Membre du CCSI</t>
  </si>
  <si>
    <t xml:space="preserve">Activité 6: Organisation des réunions du Conseil Consultatif Sectoriel (CCS) </t>
  </si>
  <si>
    <t>Equipe du Centre/ Membre du CCS</t>
  </si>
  <si>
    <t>Sous-Action 2g: Stages</t>
  </si>
  <si>
    <t>Activité 1: Logistique (entretien véhicules, carburant) pour les stages</t>
  </si>
  <si>
    <t>Activité 2: Prise en charge des stagiaires boursiers du CEA sur le terrain de stage</t>
  </si>
  <si>
    <t>Activité 3: Prise en charge des encadreurs en stage avec les étudiants</t>
  </si>
  <si>
    <t>Action 3: Assurer le fonctionnement administratif et financier du centre\Action du DLI 6</t>
  </si>
  <si>
    <t>Sous-Action 3a: Fonctionnement du centre</t>
  </si>
  <si>
    <t>Activité 1: Elaboration des rapports fiduciaires</t>
  </si>
  <si>
    <t>PM</t>
  </si>
  <si>
    <t>Activité 2: Soumission des différents rapports d'activité</t>
  </si>
  <si>
    <t>Activité 3: Soumission des demandes des fonds</t>
  </si>
  <si>
    <t>Activité 3: Achat fournitures de bureau</t>
  </si>
  <si>
    <t>Il s'agit des acquisitions dans le cadre du fonctionnement du centre</t>
  </si>
  <si>
    <t>Activité 5: Achat carburant</t>
  </si>
  <si>
    <t>Activté 6: Pauses déjeuner/Pauses café (commission passation des marchés, réunions du centre)</t>
  </si>
  <si>
    <t>Ces activités sont prévues pour resoudre les problèmes rencontrés les années passées pour assurer le minimum de condition de travail aux membres du centre et à ses invités lors des réunions ou des commissions d'examen des différents marchés</t>
  </si>
  <si>
    <t>Activité 7: Necessaires (Achat thé, café, lait, eau minérale, sucre, jus, etc) pour les réunions de l'équipe du Centre</t>
  </si>
  <si>
    <t>Activité 8: Produits d'entretien</t>
  </si>
  <si>
    <t>Sous-Action 3b: Unité d'audit interne opérationnel</t>
  </si>
  <si>
    <t>Activité 1: Prise en charge d’un auditeur interne</t>
  </si>
  <si>
    <t>L'auditeur interne a pour mission d'assurer à un meilleur suivi de la gestion du centre conformément aux procédures en vigueur sur lesquelles il doit veiller. Pour lui permettre d'exercer ses attributions dans les meilleures conditions, le centre a prévu sa prise en charge</t>
  </si>
  <si>
    <t>Activité 2: Prise en charge d’un auditeur externe</t>
  </si>
  <si>
    <t>L'auditeur externe a pour mission d'assurer le contrôle de la régularité des dépenses du centre conformément aux procédures en vigueur sur lesquelles il doit veiller. Pour lui permettre d'exercer ses attributions dans les meilleures conditions, le centre met à sa disposition tous les documents comptables et les rapports de suivis financiers,</t>
  </si>
  <si>
    <t xml:space="preserve">Activité 3: Prise en charge d’un comptable Principal </t>
  </si>
  <si>
    <t>Le comptable principal assure la gestion du centre conformément aux procédures en vigueur sur lesquelles il doit veiller. Pour lui permettre d'exercer ses attributions dans les meilleures conditions, le centre a prévu sa prise en charge</t>
  </si>
  <si>
    <t>Activité 4: Prise en charge d'un assistant en passation des marchés</t>
  </si>
  <si>
    <t>L'assistant en passation des marchés est prévus pour aider le responsable en passation des marchés, déjà surchargé, à accomplir ses tâches avec efficacité</t>
  </si>
  <si>
    <t>Action 4: Assurer la transformation institutionnelle de l'UAM\Action du DLI 7</t>
  </si>
  <si>
    <t>Sous-Action 4a: Acquisition d'une salle multimédia</t>
  </si>
  <si>
    <t>Activité 1: Préparation d'un DAO/Lancement de l'appel d'offre/Réception des offres/Dépouillement et Analyse des offres/Rédaction du rapport/Sélection du fournisseur/ Notificationdes résultats aux soumissionnaires/ Elaboration et signature du contrat</t>
  </si>
  <si>
    <t>Cette activité visite à doter l'UAM d'un dispositif d'enseignement en ligne opérationnel</t>
  </si>
  <si>
    <t>Rectorat et Equipe Centre</t>
  </si>
  <si>
    <t>Activité 2: Réalisation des travaux</t>
  </si>
  <si>
    <t>Activité 3: Réception des travaux</t>
  </si>
  <si>
    <t>Sous-Action 4b: Acquisition des équipements de la salle multimédia</t>
  </si>
  <si>
    <t>Activité 1: Identification des différents équipements de digitalisation et Evaluationdes coûts des équipements</t>
  </si>
  <si>
    <t>Cette activité vise à équiper la salle multimédia du matériel nécessaire pour qu'elle soit opérationnelle</t>
  </si>
  <si>
    <t>Activité 2: Préparation d'un DAO/Lancement de l'appel d'offre/Réception des offres/Dépouillement et Analyse des offres/Rédaction du rapport/Sélection du fournisseur/ Notificationdes résultats aux soumissionnaires/ Elaboration et signature du contrat</t>
  </si>
  <si>
    <t>Activité 3: Réception des équipements</t>
  </si>
  <si>
    <t>Activité 4: Installation des équipements</t>
  </si>
  <si>
    <t>Sous-Action 4c: Mise en place d'une Plateforme E-learning et inscription en ligne</t>
  </si>
  <si>
    <t>Activité 1: Sélectionner un concepteur</t>
  </si>
  <si>
    <t>Cette activité contribue aussi à rendre aussi opérationnel la salle multimédia</t>
  </si>
  <si>
    <t>Activité 2: Concevoir une Plateforme E-learning</t>
  </si>
  <si>
    <t xml:space="preserve">Activité 3: Assurer la gestion et la maintenance de la Plateforme </t>
  </si>
  <si>
    <t>Sous-Action 4d: Organisation de formation pour les acteurs (informaticiens, techno-pédagogues, enseignants-chercheurs, etc..).</t>
  </si>
  <si>
    <t>Activité 1: Concevoir et valider des modules</t>
  </si>
  <si>
    <t>Cette activité contribue aussi à rendre aussi opérationnel la salle multimédia et les sessions de formation en ligne possibles</t>
  </si>
  <si>
    <t>Activité 2: Mettre les modules en ligne</t>
  </si>
  <si>
    <t>Activité 3: Elaborer un plan de formation</t>
  </si>
  <si>
    <t>Activité 4: Former les acteurs (intervenants et apprenants) à l'utilisation de la Plateforme E-learning</t>
  </si>
  <si>
    <t>Activité 5: Organiser des enseignements en ligne</t>
  </si>
  <si>
    <t>Action 5: Communication</t>
  </si>
  <si>
    <t>Activité 1: Communication interne</t>
  </si>
  <si>
    <t>Elle permet d'asseoir un meilleur climat de travail et de faire connaitre les réalisation du centre.</t>
  </si>
  <si>
    <t>Activité 2: Communication externe (Recrutement agence de communication)</t>
  </si>
  <si>
    <t>TOTAL</t>
  </si>
  <si>
    <t>Sous-action 1a: Nombre d'étudiant(e)s master éligibles</t>
  </si>
  <si>
    <r>
      <rPr>
        <sz val="12"/>
        <color rgb="FF0070C0"/>
        <rFont val="Times New Roman"/>
        <family val="1"/>
      </rPr>
      <t xml:space="preserve">Six (6) missions d'enseignement seront organisées pour  développer des partenariats avec d'autres institutions d'enseignement et de la recherche et renforcer les capacités des étudiants et enseignants du centre. </t>
    </r>
    <r>
      <rPr>
        <sz val="12"/>
        <rFont val="Times New Roman"/>
        <family val="1"/>
      </rPr>
      <t>Elles permettent en plus un échange d'expérience.
Les frais pédagogiques sont conformes à ceux appliqués par l'UAM.</t>
    </r>
  </si>
  <si>
    <r>
      <rPr>
        <sz val="12"/>
        <color rgb="FF0070C0"/>
        <rFont val="Times New Roman"/>
        <family val="1"/>
      </rPr>
      <t>Quatre (4) voyages d'études pour quatre (4) enseignants du centre sont prévus.</t>
    </r>
    <r>
      <rPr>
        <sz val="12"/>
        <rFont val="Times New Roman"/>
        <family val="1"/>
      </rPr>
      <t xml:space="preserve"> Ces voyagés d'études seront effectués dans le cadre des projets de recherche et de projets pédagogiques élaborés par le centre. Ces voyages permettront un échange d'expérience avec les institutions partenaires.</t>
    </r>
  </si>
  <si>
    <r>
      <rPr>
        <sz val="12"/>
        <color rgb="FF0070C0"/>
        <rFont val="Times New Roman"/>
        <family val="1"/>
      </rPr>
      <t xml:space="preserve">L'objectif pour cette activité est de mettre en stage au moins 200 étudiants en fin de formation. 
</t>
    </r>
    <r>
      <rPr>
        <sz val="12"/>
        <rFont val="Times New Roman"/>
        <family val="1"/>
      </rPr>
      <t>Les stages offrent l'occasion aux apprenants de mettre en œuvre les acquis de la formation sur le terrain. Ils contribuent donc à la professionnalisation. Pour les formateurs, c'est le moment de constater les insuffisances liées à la formation et d'y remédier.</t>
    </r>
  </si>
  <si>
    <r>
      <rPr>
        <sz val="12"/>
        <color rgb="FF0070C0"/>
        <rFont val="Times New Roman"/>
        <family val="1"/>
      </rPr>
      <t xml:space="preserve">L'objectif pour cette activité est d'organiser une (1) formation de renforcement des capacités en didactique  et/ou quatre (4) séjours de formation au profit des enseignants du centre. 
</t>
    </r>
    <r>
      <rPr>
        <sz val="12"/>
        <rFont val="Times New Roman"/>
        <family val="1"/>
      </rPr>
      <t>Cette activité vise l'amélioration des pratiques pour des enseignements apprentissages de qualité</t>
    </r>
  </si>
  <si>
    <t>% du budget 2022 alloué aux partenariats avec d'autres CEA et d'autres partenaires (universitaires, sectoriels, etc.)</t>
  </si>
  <si>
    <t>Activité 4: Achat matériels et consommables informatiques</t>
  </si>
  <si>
    <r>
      <rPr>
        <sz val="12"/>
        <color rgb="FF0070C0"/>
        <rFont val="Times New Roman"/>
        <family val="1"/>
      </rPr>
      <t>L'objectif de ces 2 activités est d'organiser au moins 2 réunions prdinaires de chaque organe (CCSI &amp; CCS) par an.</t>
    </r>
    <r>
      <rPr>
        <sz val="12"/>
        <rFont val="Times New Roman"/>
        <family val="1"/>
      </rPr>
      <t xml:space="preserve"> Ces réunions sont des cadres d'échanges, d'orientation et de validation des activités et documents du centre.</t>
    </r>
  </si>
  <si>
    <t>Activité 5: Organisation des réunions du Conseil Consultatif Scientifique International (CCSI)</t>
  </si>
  <si>
    <r>
      <rPr>
        <sz val="12"/>
        <color rgb="FF0070C0"/>
        <rFont val="Times New Roman"/>
        <family val="1"/>
      </rPr>
      <t>Cette activité a pour objectif de permettre au Centre de particiter aux ateliers qui seront organisés par la BM &amp; l'AUA.</t>
    </r>
    <r>
      <rPr>
        <sz val="12"/>
        <rFont val="Times New Roman"/>
        <family val="1"/>
      </rPr>
      <t xml:space="preserve"> Les ateliers des CEA représentent un cadre d'échange et de partage sur la mise en œuvre des activités des centres. </t>
    </r>
  </si>
  <si>
    <r>
      <rPr>
        <sz val="12"/>
        <color rgb="FF0070C0"/>
        <rFont val="Times New Roman"/>
        <family val="1"/>
      </rPr>
      <t xml:space="preserve">L'objectif de cette activé est de permettre au Centre de renforcer ses relations avec ses partenaires internationaux. </t>
    </r>
    <r>
      <rPr>
        <sz val="12"/>
        <rFont val="Times New Roman"/>
        <family val="1"/>
      </rPr>
      <t xml:space="preserve">Ce paquet d'activités donnera une grande visibilité au centre et permettra aussi une grande implication des partenaires dans les activités. </t>
    </r>
  </si>
  <si>
    <r>
      <rPr>
        <sz val="12"/>
        <color rgb="FF0070C0"/>
        <rFont val="Times New Roman"/>
        <family val="1"/>
      </rPr>
      <t>Cette activité a pour objectif de financer des petits projets de recherche orientés vers l’amélioration du système éducatif en particulier des mathématiques et des sciences.</t>
    </r>
    <r>
      <rPr>
        <sz val="12"/>
        <rFont val="Times New Roman"/>
        <family val="1"/>
      </rPr>
      <t xml:space="preserve"> Ces projets seront élaborés sur la base des besoins réels identifiés sur le terrain. Des doctorants et des étudiants en master seront identifiés pour mener leurs travaux de recherche dans le cadre des projets élaborés pour apporter des solutions appropriés aux difficultés répertoriées.</t>
    </r>
  </si>
  <si>
    <t>Activité 3: Mise en application des conclusions des recherches pour améliorer les formations et contribuer à l’amélioration de la qualité du système éducatif.</t>
  </si>
  <si>
    <t>Activité 4: Vulgarisation des résultats de recherche (ateliers de partage, insertion presse nationale, publication à l’échelle nationale, régionale et internationale, participation aux colloques, organisation des colloques, mise en ligne des résultats des recherches sur le site CEA).</t>
  </si>
  <si>
    <r>
      <t xml:space="preserve">Les résultats issus des travaux des recherches et des voyages d'études seront valorisés et vulgarisés à travers des colloques et des formations de courtes durées. 
</t>
    </r>
    <r>
      <rPr>
        <sz val="12"/>
        <color rgb="FF0070C0"/>
        <rFont val="Times New Roman"/>
        <family val="1"/>
      </rPr>
      <t>Faire participer au moins deux (2) membres de l'équipe du centre à des conférences régionales ou internationales; Organiser un (1) colloque/conférence ou atelier de partage par le centre pour vulgariser les résultats de la recherche.</t>
    </r>
  </si>
  <si>
    <t>Activité 3: Atelier de réécriture et de contextualisation des contenus de la formation (aspects théoriques et pratiques).</t>
  </si>
  <si>
    <t>Activité 4: Evaluation post formation des diplômés de l’ENS.</t>
  </si>
  <si>
    <t>Activité 5: Suivi-accompagnement régulier des enseignants.</t>
  </si>
  <si>
    <t>Activité 2: Etudes des besoins sur les enseignements des mathématiques et sciences.</t>
  </si>
  <si>
    <t>Activité 6: Formation des formateurs du CEA en didactique générale, didactiques des disciplines et pratiques innovantes.</t>
  </si>
</sst>
</file>

<file path=xl/styles.xml><?xml version="1.0" encoding="utf-8"?>
<styleSheet xmlns="http://schemas.openxmlformats.org/spreadsheetml/2006/main">
  <numFmts count="2">
    <numFmt numFmtId="43" formatCode="_-* #,##0.00\ _€_-;\-* #,##0.00\ _€_-;_-* &quot;-&quot;??\ _€_-;_-@_-"/>
    <numFmt numFmtId="164" formatCode="_-* #,##0\ _€_-;\-* #,##0\ _€_-;_-* &quot;-&quot;??\ _€_-;_-@_-"/>
  </numFmts>
  <fonts count="14">
    <font>
      <sz val="11"/>
      <color theme="1"/>
      <name val="Calibri"/>
      <family val="2"/>
      <scheme val="minor"/>
    </font>
    <font>
      <sz val="12"/>
      <color theme="1"/>
      <name val="Times New Roman"/>
      <family val="1"/>
    </font>
    <font>
      <i/>
      <sz val="11"/>
      <color theme="1"/>
      <name val="Calibri"/>
      <family val="2"/>
      <scheme val="minor"/>
    </font>
    <font>
      <sz val="12"/>
      <name val="Times New Roman"/>
      <family val="1"/>
    </font>
    <font>
      <sz val="11"/>
      <color rgb="FFC00000"/>
      <name val="Calibri"/>
      <family val="2"/>
      <scheme val="minor"/>
    </font>
    <font>
      <b/>
      <sz val="12"/>
      <name val="Times New Roman"/>
      <family val="1"/>
    </font>
    <font>
      <b/>
      <i/>
      <sz val="12"/>
      <name val="Times New Roman"/>
      <family val="1"/>
    </font>
    <font>
      <sz val="11"/>
      <name val="Calibri"/>
      <family val="2"/>
      <scheme val="minor"/>
    </font>
    <font>
      <sz val="11"/>
      <color theme="1"/>
      <name val="Calibri"/>
      <family val="2"/>
      <scheme val="minor"/>
    </font>
    <font>
      <b/>
      <sz val="11"/>
      <color theme="1"/>
      <name val="Calibri"/>
      <family val="2"/>
      <scheme val="minor"/>
    </font>
    <font>
      <b/>
      <sz val="12"/>
      <color theme="1"/>
      <name val="Times New Roman"/>
      <family val="1"/>
    </font>
    <font>
      <b/>
      <sz val="12"/>
      <color rgb="FFFF0000"/>
      <name val="Times New Roman"/>
      <family val="1"/>
    </font>
    <font>
      <sz val="12"/>
      <color rgb="FF0070C0"/>
      <name val="Times New Roman"/>
      <family val="1"/>
    </font>
    <font>
      <b/>
      <sz val="12"/>
      <color rgb="FF0070C0"/>
      <name val="Times New Roman"/>
      <family val="1"/>
    </font>
  </fonts>
  <fills count="10">
    <fill>
      <patternFill patternType="none"/>
    </fill>
    <fill>
      <patternFill patternType="gray125"/>
    </fill>
    <fill>
      <patternFill patternType="solid">
        <fgColor rgb="FF009FDA"/>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rgb="FFC00000"/>
        <bgColor indexed="64"/>
      </patternFill>
    </fill>
    <fill>
      <patternFill patternType="solid">
        <fgColor theme="0"/>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8" fillId="0" borderId="0" applyFont="0" applyFill="0" applyBorder="0" applyAlignment="0" applyProtection="0"/>
    <xf numFmtId="9" fontId="8" fillId="0" borderId="0" applyFont="0" applyFill="0" applyBorder="0" applyAlignment="0" applyProtection="0"/>
  </cellStyleXfs>
  <cellXfs count="73">
    <xf numFmtId="0" fontId="0" fillId="0" borderId="0" xfId="0"/>
    <xf numFmtId="0" fontId="1" fillId="0" borderId="0" xfId="0" applyFont="1"/>
    <xf numFmtId="0" fontId="1" fillId="0" borderId="1" xfId="0" applyFont="1" applyBorder="1"/>
    <xf numFmtId="0" fontId="2" fillId="0" borderId="0" xfId="0" applyFont="1"/>
    <xf numFmtId="0" fontId="1" fillId="0" borderId="1" xfId="0" applyFont="1" applyBorder="1" applyAlignment="1">
      <alignment horizontal="center"/>
    </xf>
    <xf numFmtId="0" fontId="1" fillId="8" borderId="1" xfId="0" applyFont="1" applyFill="1" applyBorder="1" applyAlignment="1">
      <alignment horizontal="center"/>
    </xf>
    <xf numFmtId="0" fontId="1" fillId="6" borderId="1" xfId="0" applyFont="1" applyFill="1" applyBorder="1" applyAlignment="1">
      <alignment horizontal="center"/>
    </xf>
    <xf numFmtId="0" fontId="1" fillId="7" borderId="1" xfId="0" applyFont="1" applyFill="1" applyBorder="1" applyAlignment="1">
      <alignment horizontal="center"/>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wrapText="1"/>
    </xf>
    <xf numFmtId="1"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4" fillId="0" borderId="0" xfId="0" applyFont="1"/>
    <xf numFmtId="1" fontId="3" fillId="0" borderId="1" xfId="0" applyNumberFormat="1" applyFont="1" applyBorder="1" applyAlignment="1">
      <alignment horizontal="center" vertical="center"/>
    </xf>
    <xf numFmtId="0" fontId="3" fillId="4" borderId="1" xfId="0" applyFont="1" applyFill="1" applyBorder="1"/>
    <xf numFmtId="0" fontId="3" fillId="0" borderId="1" xfId="0" applyFont="1" applyBorder="1" applyAlignment="1">
      <alignment horizontal="justify" wrapText="1"/>
    </xf>
    <xf numFmtId="0" fontId="6" fillId="0" borderId="1" xfId="0" applyFont="1" applyBorder="1" applyAlignment="1">
      <alignment horizontal="left"/>
    </xf>
    <xf numFmtId="0" fontId="3" fillId="2" borderId="1" xfId="0" applyFont="1" applyFill="1" applyBorder="1"/>
    <xf numFmtId="0" fontId="3" fillId="6" borderId="1" xfId="0" applyFont="1" applyFill="1" applyBorder="1" applyAlignment="1">
      <alignment horizontal="center"/>
    </xf>
    <xf numFmtId="0" fontId="3" fillId="0" borderId="1" xfId="0" applyFont="1" applyBorder="1" applyAlignment="1">
      <alignment horizontal="justify" vertical="center"/>
    </xf>
    <xf numFmtId="0" fontId="3" fillId="0" borderId="1" xfId="0" applyFont="1" applyBorder="1"/>
    <xf numFmtId="0" fontId="3" fillId="0" borderId="1" xfId="0" applyFont="1" applyBorder="1" applyAlignment="1">
      <alignment horizontal="center"/>
    </xf>
    <xf numFmtId="0" fontId="3" fillId="0" borderId="1" xfId="0" applyFont="1" applyBorder="1" applyAlignment="1">
      <alignment horizontal="justify" vertical="center" wrapText="1"/>
    </xf>
    <xf numFmtId="0" fontId="3" fillId="7" borderId="1" xfId="0" applyFont="1" applyFill="1" applyBorder="1" applyAlignment="1">
      <alignment horizontal="center"/>
    </xf>
    <xf numFmtId="0" fontId="3" fillId="0" borderId="1" xfId="0" applyFont="1" applyBorder="1" applyAlignment="1">
      <alignment horizontal="left" vertical="center" wrapText="1"/>
    </xf>
    <xf numFmtId="0" fontId="7" fillId="0" borderId="1" xfId="0" applyFont="1" applyBorder="1"/>
    <xf numFmtId="0" fontId="3" fillId="0" borderId="1" xfId="0" applyFont="1" applyBorder="1" applyAlignment="1">
      <alignment horizontal="center" vertical="top" wrapText="1"/>
    </xf>
    <xf numFmtId="0" fontId="3" fillId="0" borderId="1" xfId="0" applyFont="1" applyBorder="1" applyAlignment="1">
      <alignment horizontal="justify" vertical="justify"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xf>
    <xf numFmtId="3" fontId="3" fillId="0" borderId="1" xfId="0" applyNumberFormat="1" applyFont="1" applyBorder="1" applyAlignment="1">
      <alignment horizontal="center" wrapText="1"/>
    </xf>
    <xf numFmtId="3" fontId="3" fillId="0" borderId="1" xfId="0" applyNumberFormat="1" applyFont="1" applyBorder="1" applyAlignment="1">
      <alignment horizontal="center" vertical="center" wrapText="1"/>
    </xf>
    <xf numFmtId="0" fontId="0" fillId="0" borderId="1" xfId="0" applyBorder="1"/>
    <xf numFmtId="164" fontId="10" fillId="0" borderId="1" xfId="1" applyNumberFormat="1" applyFont="1" applyBorder="1" applyAlignment="1">
      <alignment vertical="center"/>
    </xf>
    <xf numFmtId="0" fontId="9" fillId="0" borderId="1" xfId="0" applyFont="1" applyBorder="1" applyAlignment="1">
      <alignment horizontal="center" vertical="center"/>
    </xf>
    <xf numFmtId="0" fontId="3" fillId="0" borderId="1" xfId="0" applyFont="1" applyBorder="1" applyAlignment="1">
      <alignment horizontal="justify"/>
    </xf>
    <xf numFmtId="0" fontId="6" fillId="5" borderId="1" xfId="0" applyFont="1" applyFill="1" applyBorder="1" applyAlignment="1"/>
    <xf numFmtId="0" fontId="3" fillId="0" borderId="1" xfId="0" applyFont="1" applyBorder="1" applyAlignment="1">
      <alignment horizontal="justify" vertical="center" wrapText="1"/>
    </xf>
    <xf numFmtId="164" fontId="0" fillId="0" borderId="0" xfId="0" applyNumberFormat="1"/>
    <xf numFmtId="0" fontId="6" fillId="5" borderId="1" xfId="0" applyFont="1" applyFill="1" applyBorder="1" applyAlignment="1">
      <alignment horizontal="left"/>
    </xf>
    <xf numFmtId="0" fontId="5" fillId="3" borderId="1" xfId="0" applyFont="1" applyFill="1" applyBorder="1" applyAlignment="1">
      <alignment horizontal="left"/>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1" fontId="3" fillId="0" borderId="1" xfId="0" applyNumberFormat="1" applyFont="1" applyBorder="1" applyAlignment="1">
      <alignment horizontal="center" vertical="center"/>
    </xf>
    <xf numFmtId="0" fontId="3" fillId="0" borderId="1" xfId="0" applyFont="1" applyBorder="1" applyAlignment="1">
      <alignment horizontal="justify" vertical="center" wrapText="1"/>
    </xf>
    <xf numFmtId="0" fontId="3" fillId="0" borderId="1" xfId="0" applyFont="1" applyBorder="1" applyAlignment="1">
      <alignment horizontal="left" wrapText="1"/>
    </xf>
    <xf numFmtId="0" fontId="3" fillId="2" borderId="1" xfId="0" applyFont="1" applyFill="1" applyBorder="1" applyAlignment="1">
      <alignment horizontal="center"/>
    </xf>
    <xf numFmtId="0" fontId="3" fillId="2" borderId="1" xfId="0" applyFont="1" applyFill="1" applyBorder="1" applyAlignment="1">
      <alignment horizont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1" xfId="0" applyFont="1" applyFill="1" applyBorder="1" applyAlignment="1">
      <alignment horizontal="center"/>
    </xf>
    <xf numFmtId="0" fontId="3" fillId="2" borderId="1" xfId="0" applyFont="1" applyFill="1" applyBorder="1" applyAlignment="1"/>
    <xf numFmtId="0" fontId="1" fillId="0" borderId="1" xfId="0" applyFont="1" applyBorder="1" applyAlignment="1">
      <alignment horizontal="center"/>
    </xf>
    <xf numFmtId="0" fontId="3" fillId="2" borderId="1" xfId="0" applyFont="1" applyFill="1" applyBorder="1" applyAlignment="1">
      <alignment horizontal="left"/>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1" fillId="0" borderId="0" xfId="0" applyFont="1" applyAlignment="1">
      <alignment horizontal="center" vertical="center" wrapText="1"/>
    </xf>
    <xf numFmtId="3" fontId="3" fillId="0" borderId="2" xfId="0" applyNumberFormat="1" applyFont="1" applyBorder="1" applyAlignment="1">
      <alignment horizontal="center" vertical="center"/>
    </xf>
    <xf numFmtId="3" fontId="3" fillId="0" borderId="4" xfId="0" applyNumberFormat="1" applyFont="1" applyBorder="1" applyAlignment="1">
      <alignment horizontal="center" vertical="center"/>
    </xf>
    <xf numFmtId="3" fontId="3" fillId="0" borderId="3" xfId="0" applyNumberFormat="1" applyFont="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5" fillId="9" borderId="1" xfId="0" applyFont="1" applyFill="1" applyBorder="1" applyAlignment="1">
      <alignment horizontal="left"/>
    </xf>
    <xf numFmtId="9" fontId="13" fillId="0" borderId="1" xfId="2" applyFont="1" applyBorder="1" applyAlignment="1">
      <alignment horizontal="center"/>
    </xf>
    <xf numFmtId="0" fontId="13" fillId="0" borderId="5" xfId="0" applyFont="1" applyBorder="1" applyAlignment="1"/>
    <xf numFmtId="0" fontId="13" fillId="0" borderId="7" xfId="0" applyFont="1" applyBorder="1" applyAlignment="1"/>
    <xf numFmtId="0" fontId="13" fillId="0" borderId="6" xfId="0" applyFont="1" applyBorder="1" applyAlignment="1"/>
  </cellXfs>
  <cellStyles count="3">
    <cellStyle name="Milliers" xfId="1" builtinId="3"/>
    <cellStyle name="Normal" xfId="0" builtinId="0"/>
    <cellStyle name="Pourcentage" xfId="2" builtinId="5"/>
  </cellStyles>
  <dxfs count="0"/>
  <tableStyles count="0" defaultTableStyle="TableStyleMedium2" defaultPivotStyle="PivotStyleLight16"/>
  <colors>
    <mruColors>
      <color rgb="FF0000CC"/>
      <color rgb="FF009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119"/>
  <sheetViews>
    <sheetView tabSelected="1" zoomScale="110" zoomScaleNormal="110" workbookViewId="0">
      <pane xSplit="2" ySplit="9" topLeftCell="W110" activePane="bottomRight" state="frozen"/>
      <selection pane="topRight" activeCell="C1" sqref="C1"/>
      <selection pane="bottomLeft" activeCell="A10" sqref="A10"/>
      <selection pane="bottomRight" activeCell="W118" sqref="W118"/>
    </sheetView>
  </sheetViews>
  <sheetFormatPr baseColWidth="10" defaultColWidth="9.140625" defaultRowHeight="15"/>
  <cols>
    <col min="1" max="1" width="51.85546875" customWidth="1"/>
    <col min="2" max="2" width="52.7109375" customWidth="1"/>
    <col min="3" max="3" width="11.42578125" customWidth="1"/>
    <col min="4" max="4" width="3.140625" customWidth="1"/>
    <col min="5" max="20" width="3" customWidth="1"/>
    <col min="21" max="21" width="36.7109375" hidden="1" customWidth="1"/>
    <col min="22" max="22" width="34" customWidth="1"/>
    <col min="23" max="23" width="13.85546875" customWidth="1"/>
    <col min="24" max="24" width="13.7109375" customWidth="1"/>
    <col min="25" max="25" width="14.85546875" customWidth="1"/>
    <col min="26" max="26" width="19.7109375" customWidth="1"/>
  </cols>
  <sheetData>
    <row r="1" spans="1:26" s="1" customFormat="1" ht="15.75">
      <c r="A1" s="1" t="s">
        <v>0</v>
      </c>
      <c r="B1" s="2"/>
      <c r="C1" s="2"/>
      <c r="D1" s="4"/>
      <c r="E1" s="5"/>
      <c r="F1" s="54"/>
      <c r="G1" s="54"/>
      <c r="H1" s="54"/>
      <c r="I1" s="54"/>
      <c r="J1" s="54"/>
      <c r="K1" s="54"/>
      <c r="L1" s="54"/>
      <c r="M1" s="54"/>
      <c r="N1" s="54"/>
      <c r="O1" s="54"/>
      <c r="P1" s="54"/>
      <c r="Q1" s="54"/>
      <c r="R1" s="54"/>
      <c r="S1" s="54"/>
      <c r="T1" s="54"/>
      <c r="U1" s="54"/>
      <c r="V1" s="54"/>
      <c r="W1" s="54"/>
      <c r="X1" s="54"/>
      <c r="Y1" s="54"/>
      <c r="Z1" s="54"/>
    </row>
    <row r="2" spans="1:26" s="1" customFormat="1" ht="15.75">
      <c r="A2" s="1" t="s">
        <v>1</v>
      </c>
      <c r="B2" s="2"/>
      <c r="C2" s="2"/>
      <c r="D2" s="4"/>
      <c r="E2" s="6"/>
      <c r="F2" s="54" t="s">
        <v>2</v>
      </c>
      <c r="G2" s="54"/>
      <c r="H2" s="4"/>
      <c r="I2" s="4"/>
      <c r="J2" s="4"/>
      <c r="K2" s="4"/>
      <c r="L2" s="4"/>
      <c r="M2" s="4"/>
      <c r="N2" s="4"/>
      <c r="O2" s="4"/>
      <c r="P2" s="4"/>
      <c r="Q2" s="4"/>
      <c r="R2" s="4"/>
      <c r="S2" s="4"/>
      <c r="T2" s="4"/>
      <c r="U2" s="4"/>
      <c r="V2" s="4"/>
      <c r="W2" s="4"/>
      <c r="X2" s="4"/>
      <c r="Y2" s="4"/>
      <c r="Z2" s="4"/>
    </row>
    <row r="3" spans="1:26" s="1" customFormat="1" ht="15.75">
      <c r="A3" s="1" t="s">
        <v>3</v>
      </c>
      <c r="B3" s="2"/>
      <c r="C3" s="2"/>
      <c r="D3" s="54"/>
      <c r="E3" s="54"/>
      <c r="F3" s="54"/>
      <c r="G3" s="54"/>
      <c r="H3" s="54"/>
      <c r="I3" s="54"/>
      <c r="J3" s="54"/>
      <c r="K3" s="54"/>
      <c r="L3" s="54"/>
      <c r="M3" s="54"/>
      <c r="N3" s="54"/>
      <c r="O3" s="54"/>
      <c r="P3" s="54"/>
      <c r="Q3" s="54"/>
      <c r="R3" s="54"/>
      <c r="S3" s="54"/>
      <c r="T3" s="54"/>
      <c r="U3" s="54"/>
      <c r="V3" s="54"/>
      <c r="W3" s="54"/>
      <c r="X3" s="54"/>
      <c r="Y3" s="54"/>
      <c r="Z3" s="54"/>
    </row>
    <row r="4" spans="1:26" s="1" customFormat="1" ht="15.75">
      <c r="A4" s="1" t="s">
        <v>4</v>
      </c>
      <c r="B4" s="2"/>
      <c r="C4" s="2"/>
      <c r="D4" s="4"/>
      <c r="E4" s="7"/>
      <c r="F4" s="54" t="s">
        <v>5</v>
      </c>
      <c r="G4" s="54"/>
      <c r="H4" s="54"/>
      <c r="I4" s="54"/>
      <c r="J4" s="54"/>
      <c r="K4" s="54"/>
      <c r="L4" s="54"/>
      <c r="M4" s="54"/>
      <c r="N4" s="54"/>
      <c r="O4" s="54"/>
      <c r="P4" s="54"/>
      <c r="Q4" s="54"/>
      <c r="R4" s="54"/>
      <c r="S4" s="54"/>
      <c r="T4" s="54"/>
      <c r="U4" s="54"/>
      <c r="V4" s="54"/>
      <c r="W4" s="54"/>
      <c r="X4" s="54"/>
      <c r="Y4" s="54"/>
      <c r="Z4" s="54"/>
    </row>
    <row r="5" spans="1:26" s="1" customFormat="1" ht="15.75">
      <c r="A5" s="1" t="s">
        <v>6</v>
      </c>
      <c r="B5" s="2"/>
      <c r="C5" s="2"/>
      <c r="D5" s="54"/>
      <c r="E5" s="54"/>
      <c r="F5" s="54"/>
      <c r="G5" s="54"/>
      <c r="H5" s="54"/>
      <c r="I5" s="54"/>
      <c r="J5" s="54"/>
      <c r="K5" s="54"/>
      <c r="L5" s="54"/>
      <c r="M5" s="54"/>
      <c r="N5" s="54"/>
      <c r="O5" s="54"/>
      <c r="P5" s="54"/>
      <c r="Q5" s="54"/>
      <c r="R5" s="54"/>
      <c r="S5" s="54"/>
      <c r="T5" s="54"/>
      <c r="U5" s="54"/>
      <c r="V5" s="54"/>
      <c r="W5" s="54"/>
      <c r="X5" s="54"/>
      <c r="Y5" s="54"/>
      <c r="Z5" s="54"/>
    </row>
    <row r="6" spans="1:26" ht="15.75">
      <c r="A6" s="52" t="s">
        <v>7</v>
      </c>
      <c r="B6" s="48" t="s">
        <v>8</v>
      </c>
      <c r="C6" s="49" t="s">
        <v>9</v>
      </c>
      <c r="D6" s="48"/>
      <c r="E6" s="53" t="s">
        <v>10</v>
      </c>
      <c r="F6" s="53"/>
      <c r="G6" s="53"/>
      <c r="H6" s="48"/>
      <c r="I6" s="55" t="s">
        <v>11</v>
      </c>
      <c r="J6" s="55"/>
      <c r="K6" s="55"/>
      <c r="L6" s="48"/>
      <c r="M6" s="53" t="s">
        <v>12</v>
      </c>
      <c r="N6" s="53"/>
      <c r="O6" s="53"/>
      <c r="P6" s="48"/>
      <c r="Q6" s="55" t="s">
        <v>13</v>
      </c>
      <c r="R6" s="55"/>
      <c r="S6" s="55"/>
      <c r="T6" s="48"/>
      <c r="U6" s="49" t="s">
        <v>14</v>
      </c>
      <c r="V6" s="49" t="s">
        <v>15</v>
      </c>
      <c r="W6" s="49" t="s">
        <v>16</v>
      </c>
      <c r="X6" s="49" t="s">
        <v>17</v>
      </c>
      <c r="Y6" s="49" t="s">
        <v>18</v>
      </c>
      <c r="Z6" s="50" t="s">
        <v>19</v>
      </c>
    </row>
    <row r="7" spans="1:26" ht="15.75">
      <c r="A7" s="52"/>
      <c r="B7" s="48"/>
      <c r="C7" s="48"/>
      <c r="D7" s="48"/>
      <c r="E7" s="15" t="s">
        <v>20</v>
      </c>
      <c r="F7" s="15" t="s">
        <v>21</v>
      </c>
      <c r="G7" s="15" t="s">
        <v>22</v>
      </c>
      <c r="H7" s="48"/>
      <c r="I7" s="15" t="s">
        <v>23</v>
      </c>
      <c r="J7" s="15" t="s">
        <v>24</v>
      </c>
      <c r="K7" s="15" t="s">
        <v>25</v>
      </c>
      <c r="L7" s="48"/>
      <c r="M7" s="15" t="s">
        <v>26</v>
      </c>
      <c r="N7" s="15" t="s">
        <v>27</v>
      </c>
      <c r="O7" s="15" t="s">
        <v>28</v>
      </c>
      <c r="P7" s="48"/>
      <c r="Q7" s="15" t="s">
        <v>29</v>
      </c>
      <c r="R7" s="15" t="s">
        <v>30</v>
      </c>
      <c r="S7" s="15" t="s">
        <v>31</v>
      </c>
      <c r="T7" s="48"/>
      <c r="U7" s="48"/>
      <c r="V7" s="48"/>
      <c r="W7" s="49"/>
      <c r="X7" s="49"/>
      <c r="Y7" s="49"/>
      <c r="Z7" s="51"/>
    </row>
    <row r="8" spans="1:26" ht="15.75">
      <c r="A8" s="42" t="s">
        <v>32</v>
      </c>
      <c r="B8" s="42"/>
      <c r="C8" s="42"/>
      <c r="D8" s="42"/>
      <c r="E8" s="42"/>
      <c r="F8" s="42"/>
      <c r="G8" s="42"/>
      <c r="H8" s="42"/>
      <c r="I8" s="42"/>
      <c r="J8" s="42"/>
      <c r="K8" s="42"/>
      <c r="L8" s="42"/>
      <c r="M8" s="42"/>
      <c r="N8" s="42"/>
      <c r="O8" s="42"/>
      <c r="P8" s="42"/>
      <c r="Q8" s="42"/>
      <c r="R8" s="42"/>
      <c r="S8" s="42"/>
      <c r="T8" s="42"/>
      <c r="U8" s="42"/>
      <c r="V8" s="42"/>
      <c r="W8" s="42"/>
      <c r="X8" s="42"/>
      <c r="Y8" s="42"/>
      <c r="Z8" s="42"/>
    </row>
    <row r="9" spans="1:26" ht="15.75">
      <c r="A9" s="41" t="s">
        <v>186</v>
      </c>
      <c r="B9" s="41"/>
      <c r="C9" s="41"/>
      <c r="D9" s="41"/>
      <c r="E9" s="41"/>
      <c r="F9" s="41"/>
      <c r="G9" s="41"/>
      <c r="H9" s="41"/>
      <c r="I9" s="41"/>
      <c r="J9" s="41"/>
      <c r="K9" s="41"/>
      <c r="L9" s="41"/>
      <c r="M9" s="41"/>
      <c r="N9" s="41"/>
      <c r="O9" s="41"/>
      <c r="P9" s="41"/>
      <c r="Q9" s="41"/>
      <c r="R9" s="41"/>
      <c r="S9" s="41"/>
      <c r="T9" s="41"/>
      <c r="U9" s="41"/>
      <c r="V9" s="41"/>
      <c r="W9" s="41"/>
      <c r="X9" s="41"/>
      <c r="Y9" s="41"/>
      <c r="Z9" s="41"/>
    </row>
    <row r="10" spans="1:26" ht="47.25">
      <c r="A10" s="25" t="s">
        <v>33</v>
      </c>
      <c r="B10" s="16" t="s">
        <v>34</v>
      </c>
      <c r="C10" s="17"/>
      <c r="D10" s="18"/>
      <c r="E10" s="19"/>
      <c r="F10" s="19"/>
      <c r="G10" s="19"/>
      <c r="H10" s="18"/>
      <c r="I10" s="19"/>
      <c r="J10" s="19"/>
      <c r="K10" s="19"/>
      <c r="L10" s="18"/>
      <c r="M10" s="19"/>
      <c r="N10" s="19"/>
      <c r="O10" s="19"/>
      <c r="P10" s="18"/>
      <c r="Q10" s="19"/>
      <c r="R10" s="19"/>
      <c r="S10" s="19"/>
      <c r="T10" s="18"/>
      <c r="U10" s="17"/>
      <c r="V10" s="27" t="s">
        <v>35</v>
      </c>
      <c r="W10" s="12">
        <f>+(280*4)*12</f>
        <v>13440</v>
      </c>
      <c r="X10" s="12">
        <f>5000*4</f>
        <v>20000</v>
      </c>
      <c r="Y10" s="29"/>
      <c r="Z10" s="12" t="s">
        <v>36</v>
      </c>
    </row>
    <row r="11" spans="1:26" ht="47.25">
      <c r="A11" s="20" t="s">
        <v>37</v>
      </c>
      <c r="B11" s="16" t="s">
        <v>34</v>
      </c>
      <c r="C11" s="17"/>
      <c r="D11" s="18"/>
      <c r="E11" s="19"/>
      <c r="F11" s="19"/>
      <c r="G11" s="19"/>
      <c r="H11" s="18"/>
      <c r="I11" s="19"/>
      <c r="J11" s="19"/>
      <c r="K11" s="19"/>
      <c r="L11" s="18"/>
      <c r="M11" s="19"/>
      <c r="N11" s="19"/>
      <c r="O11" s="19"/>
      <c r="P11" s="18"/>
      <c r="Q11" s="19"/>
      <c r="R11" s="19"/>
      <c r="S11" s="19"/>
      <c r="T11" s="18"/>
      <c r="U11" s="17"/>
      <c r="V11" s="27" t="s">
        <v>38</v>
      </c>
      <c r="W11" s="12">
        <f>+(240*6)*12</f>
        <v>17280</v>
      </c>
      <c r="X11" s="12">
        <f>4000*6</f>
        <v>24000</v>
      </c>
      <c r="Y11" s="12"/>
      <c r="Z11" s="12" t="s">
        <v>36</v>
      </c>
    </row>
    <row r="12" spans="1:26" ht="78.75">
      <c r="A12" s="20" t="s">
        <v>39</v>
      </c>
      <c r="B12" s="46" t="s">
        <v>40</v>
      </c>
      <c r="C12" s="21"/>
      <c r="D12" s="18"/>
      <c r="E12" s="19"/>
      <c r="F12" s="19"/>
      <c r="G12" s="19"/>
      <c r="H12" s="18"/>
      <c r="I12" s="19"/>
      <c r="J12" s="19"/>
      <c r="K12" s="19"/>
      <c r="L12" s="18"/>
      <c r="M12" s="19"/>
      <c r="N12" s="19"/>
      <c r="O12" s="19"/>
      <c r="P12" s="18"/>
      <c r="Q12" s="19"/>
      <c r="R12" s="19"/>
      <c r="S12" s="19"/>
      <c r="T12" s="18"/>
      <c r="U12" s="21"/>
      <c r="V12" s="8" t="s">
        <v>41</v>
      </c>
      <c r="W12" s="12">
        <f>+(200*8)*12</f>
        <v>19200</v>
      </c>
      <c r="X12" s="12">
        <f>2500*8</f>
        <v>20000</v>
      </c>
      <c r="Y12" s="12"/>
      <c r="Z12" s="12" t="s">
        <v>36</v>
      </c>
    </row>
    <row r="13" spans="1:26" ht="63">
      <c r="A13" s="23" t="s">
        <v>42</v>
      </c>
      <c r="B13" s="46"/>
      <c r="C13" s="21"/>
      <c r="D13" s="18"/>
      <c r="E13" s="19"/>
      <c r="F13" s="19"/>
      <c r="G13" s="19"/>
      <c r="H13" s="18"/>
      <c r="I13" s="19"/>
      <c r="J13" s="19"/>
      <c r="K13" s="19"/>
      <c r="L13" s="18"/>
      <c r="M13" s="19"/>
      <c r="N13" s="19"/>
      <c r="O13" s="19"/>
      <c r="P13" s="18"/>
      <c r="Q13" s="19"/>
      <c r="R13" s="19"/>
      <c r="S13" s="19"/>
      <c r="T13" s="18"/>
      <c r="U13" s="21"/>
      <c r="V13" s="28" t="s">
        <v>43</v>
      </c>
      <c r="W13" s="12">
        <f>+(32*160)*12</f>
        <v>61440</v>
      </c>
      <c r="X13" s="12">
        <f>2000*32</f>
        <v>64000</v>
      </c>
      <c r="Y13" s="29"/>
      <c r="Z13" s="12" t="s">
        <v>36</v>
      </c>
    </row>
    <row r="14" spans="1:26" ht="15.75">
      <c r="A14" s="41" t="s">
        <v>44</v>
      </c>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ht="31.5">
      <c r="A15" s="8" t="s">
        <v>45</v>
      </c>
      <c r="B15" s="46" t="s">
        <v>46</v>
      </c>
      <c r="C15" s="21"/>
      <c r="D15" s="18"/>
      <c r="E15" s="19"/>
      <c r="F15" s="19"/>
      <c r="G15" s="19"/>
      <c r="H15" s="18"/>
      <c r="I15" s="19"/>
      <c r="J15" s="19"/>
      <c r="K15" s="19"/>
      <c r="L15" s="18"/>
      <c r="M15" s="19"/>
      <c r="N15" s="19"/>
      <c r="O15" s="19"/>
      <c r="P15" s="18"/>
      <c r="Q15" s="19"/>
      <c r="R15" s="19"/>
      <c r="S15" s="19"/>
      <c r="T15" s="18"/>
      <c r="U15" s="21"/>
      <c r="V15" s="10" t="s">
        <v>47</v>
      </c>
      <c r="W15" s="22">
        <f>+(100*20)*12</f>
        <v>24000</v>
      </c>
      <c r="X15" s="12">
        <v>0</v>
      </c>
      <c r="Y15" s="12"/>
      <c r="Z15" s="12" t="s">
        <v>36</v>
      </c>
    </row>
    <row r="16" spans="1:26" ht="31.5">
      <c r="A16" s="8" t="s">
        <v>48</v>
      </c>
      <c r="B16" s="46"/>
      <c r="C16" s="21"/>
      <c r="D16" s="18"/>
      <c r="E16" s="19"/>
      <c r="F16" s="19"/>
      <c r="G16" s="19"/>
      <c r="H16" s="18"/>
      <c r="I16" s="19"/>
      <c r="J16" s="19"/>
      <c r="K16" s="19"/>
      <c r="L16" s="18"/>
      <c r="M16" s="19"/>
      <c r="N16" s="19"/>
      <c r="O16" s="19"/>
      <c r="P16" s="18"/>
      <c r="Q16" s="19"/>
      <c r="R16" s="19"/>
      <c r="S16" s="19"/>
      <c r="T16" s="18"/>
      <c r="U16" s="21"/>
      <c r="V16" s="10" t="s">
        <v>47</v>
      </c>
      <c r="W16" s="12">
        <f>+(30*80)*12</f>
        <v>28800</v>
      </c>
      <c r="X16" s="12">
        <v>0</v>
      </c>
      <c r="Y16" s="12"/>
      <c r="Z16" s="12" t="s">
        <v>36</v>
      </c>
    </row>
    <row r="17" spans="1:26" ht="15.75">
      <c r="A17" s="41" t="s">
        <v>49</v>
      </c>
      <c r="B17" s="41"/>
      <c r="C17" s="41"/>
      <c r="D17" s="41"/>
      <c r="E17" s="41"/>
      <c r="F17" s="41"/>
      <c r="G17" s="41"/>
      <c r="H17" s="41"/>
      <c r="I17" s="41"/>
      <c r="J17" s="41"/>
      <c r="K17" s="41"/>
      <c r="L17" s="41"/>
      <c r="M17" s="41"/>
      <c r="N17" s="41"/>
      <c r="O17" s="41"/>
      <c r="P17" s="41"/>
      <c r="Q17" s="41"/>
      <c r="R17" s="41"/>
      <c r="S17" s="41"/>
      <c r="T17" s="41"/>
      <c r="U17" s="41"/>
      <c r="V17" s="41"/>
      <c r="W17" s="41"/>
      <c r="X17" s="41"/>
      <c r="Y17" s="41"/>
      <c r="Z17" s="41"/>
    </row>
    <row r="18" spans="1:26" ht="31.5">
      <c r="A18" s="10" t="s">
        <v>50</v>
      </c>
      <c r="B18" s="8" t="s">
        <v>51</v>
      </c>
      <c r="C18" s="17"/>
      <c r="D18" s="18"/>
      <c r="E18" s="17"/>
      <c r="F18" s="17"/>
      <c r="G18" s="19"/>
      <c r="H18" s="18"/>
      <c r="I18" s="17"/>
      <c r="J18" s="17"/>
      <c r="K18" s="19"/>
      <c r="L18" s="18"/>
      <c r="M18" s="17"/>
      <c r="N18" s="17"/>
      <c r="O18" s="17"/>
      <c r="P18" s="18"/>
      <c r="Q18" s="17"/>
      <c r="R18" s="19"/>
      <c r="S18" s="17"/>
      <c r="T18" s="18"/>
      <c r="U18" s="17"/>
      <c r="V18" s="17"/>
      <c r="W18" s="11">
        <v>960</v>
      </c>
      <c r="X18" s="45">
        <v>6800</v>
      </c>
      <c r="Y18" s="17"/>
      <c r="Z18" s="12" t="s">
        <v>36</v>
      </c>
    </row>
    <row r="19" spans="1:26" ht="31.5">
      <c r="A19" s="8" t="s">
        <v>52</v>
      </c>
      <c r="B19" s="8" t="s">
        <v>53</v>
      </c>
      <c r="C19" s="17"/>
      <c r="D19" s="18"/>
      <c r="E19" s="17"/>
      <c r="F19" s="17"/>
      <c r="G19" s="19"/>
      <c r="H19" s="18"/>
      <c r="I19" s="17"/>
      <c r="J19" s="17"/>
      <c r="K19" s="19"/>
      <c r="L19" s="18"/>
      <c r="M19" s="17"/>
      <c r="N19" s="17"/>
      <c r="O19" s="17"/>
      <c r="P19" s="18"/>
      <c r="Q19" s="17"/>
      <c r="R19" s="19"/>
      <c r="S19" s="17"/>
      <c r="T19" s="18"/>
      <c r="U19" s="17"/>
      <c r="V19" s="17"/>
      <c r="W19" s="11">
        <v>7840</v>
      </c>
      <c r="X19" s="45"/>
      <c r="Y19" s="17"/>
      <c r="Z19" s="12" t="s">
        <v>36</v>
      </c>
    </row>
    <row r="20" spans="1:26" ht="31.5">
      <c r="A20" s="10" t="s">
        <v>54</v>
      </c>
      <c r="B20" s="8" t="s">
        <v>55</v>
      </c>
      <c r="C20" s="17"/>
      <c r="D20" s="18"/>
      <c r="E20" s="17"/>
      <c r="F20" s="17"/>
      <c r="G20" s="19"/>
      <c r="H20" s="18"/>
      <c r="I20" s="17"/>
      <c r="J20" s="17"/>
      <c r="K20" s="19"/>
      <c r="L20" s="18"/>
      <c r="M20" s="17"/>
      <c r="N20" s="17"/>
      <c r="O20" s="17"/>
      <c r="P20" s="18"/>
      <c r="Q20" s="17"/>
      <c r="R20" s="19"/>
      <c r="S20" s="17"/>
      <c r="T20" s="18"/>
      <c r="U20" s="17"/>
      <c r="V20" s="17"/>
      <c r="W20" s="14">
        <v>640</v>
      </c>
      <c r="X20" s="45">
        <v>7300</v>
      </c>
      <c r="Y20" s="17"/>
      <c r="Z20" s="12" t="s">
        <v>36</v>
      </c>
    </row>
    <row r="21" spans="1:26" ht="31.5">
      <c r="A21" s="8" t="s">
        <v>56</v>
      </c>
      <c r="B21" s="9" t="s">
        <v>57</v>
      </c>
      <c r="C21" s="17"/>
      <c r="D21" s="18"/>
      <c r="E21" s="17"/>
      <c r="F21" s="17"/>
      <c r="G21" s="19"/>
      <c r="H21" s="18"/>
      <c r="I21" s="17"/>
      <c r="J21" s="17"/>
      <c r="K21" s="19"/>
      <c r="L21" s="18"/>
      <c r="M21" s="17"/>
      <c r="N21" s="17"/>
      <c r="O21" s="17"/>
      <c r="P21" s="18"/>
      <c r="Q21" s="17"/>
      <c r="R21" s="19"/>
      <c r="S21" s="17"/>
      <c r="T21" s="18"/>
      <c r="U21" s="17"/>
      <c r="V21" s="17"/>
      <c r="W21" s="14">
        <v>2800</v>
      </c>
      <c r="X21" s="45"/>
      <c r="Y21" s="17"/>
      <c r="Z21" s="12" t="s">
        <v>36</v>
      </c>
    </row>
    <row r="22" spans="1:26" ht="31.5">
      <c r="A22" s="8" t="s">
        <v>58</v>
      </c>
      <c r="B22" s="8" t="s">
        <v>59</v>
      </c>
      <c r="C22" s="17"/>
      <c r="D22" s="18"/>
      <c r="E22" s="17"/>
      <c r="F22" s="17"/>
      <c r="G22" s="19"/>
      <c r="H22" s="18"/>
      <c r="I22" s="17"/>
      <c r="J22" s="17"/>
      <c r="K22" s="19"/>
      <c r="L22" s="18"/>
      <c r="M22" s="17"/>
      <c r="N22" s="17"/>
      <c r="O22" s="17"/>
      <c r="P22" s="18"/>
      <c r="Q22" s="17"/>
      <c r="R22" s="19"/>
      <c r="S22" s="17"/>
      <c r="T22" s="18"/>
      <c r="U22" s="17"/>
      <c r="V22" s="17"/>
      <c r="W22" s="14">
        <v>450</v>
      </c>
      <c r="X22" s="45"/>
      <c r="Y22" s="17"/>
      <c r="Z22" s="12" t="s">
        <v>36</v>
      </c>
    </row>
    <row r="23" spans="1:26" ht="31.5">
      <c r="A23" s="8" t="s">
        <v>60</v>
      </c>
      <c r="B23" s="8" t="s">
        <v>61</v>
      </c>
      <c r="C23" s="21"/>
      <c r="D23" s="18"/>
      <c r="E23" s="21"/>
      <c r="F23" s="21"/>
      <c r="G23" s="19"/>
      <c r="H23" s="18"/>
      <c r="I23" s="21"/>
      <c r="J23" s="21"/>
      <c r="K23" s="19"/>
      <c r="L23" s="18"/>
      <c r="M23" s="21"/>
      <c r="N23" s="21"/>
      <c r="O23" s="21"/>
      <c r="P23" s="18"/>
      <c r="Q23" s="21"/>
      <c r="R23" s="19"/>
      <c r="S23" s="21"/>
      <c r="T23" s="18"/>
      <c r="U23" s="21"/>
      <c r="V23" s="21"/>
      <c r="W23" s="14">
        <v>2100</v>
      </c>
      <c r="X23" s="12">
        <v>0</v>
      </c>
      <c r="Y23" s="21"/>
      <c r="Z23" s="12" t="s">
        <v>36</v>
      </c>
    </row>
    <row r="24" spans="1:26" ht="15.75">
      <c r="A24" s="21" t="s">
        <v>62</v>
      </c>
      <c r="B24" s="9" t="s">
        <v>63</v>
      </c>
      <c r="C24" s="21"/>
      <c r="D24" s="18"/>
      <c r="E24" s="21"/>
      <c r="F24" s="21"/>
      <c r="G24" s="19"/>
      <c r="H24" s="18"/>
      <c r="I24" s="21"/>
      <c r="J24" s="21"/>
      <c r="K24" s="19"/>
      <c r="L24" s="18"/>
      <c r="M24" s="21"/>
      <c r="N24" s="21"/>
      <c r="O24" s="21"/>
      <c r="P24" s="18"/>
      <c r="Q24" s="21"/>
      <c r="R24" s="19"/>
      <c r="S24" s="21"/>
      <c r="T24" s="18"/>
      <c r="U24" s="21"/>
      <c r="V24" s="21"/>
      <c r="W24" s="14">
        <v>150</v>
      </c>
      <c r="X24" s="12">
        <v>0</v>
      </c>
      <c r="Y24" s="21"/>
      <c r="Z24" s="12" t="s">
        <v>36</v>
      </c>
    </row>
    <row r="25" spans="1:26" ht="15.75">
      <c r="A25" s="41" t="s">
        <v>64</v>
      </c>
      <c r="B25" s="41"/>
      <c r="C25" s="41"/>
      <c r="D25" s="41"/>
      <c r="E25" s="41"/>
      <c r="F25" s="41"/>
      <c r="G25" s="41"/>
      <c r="H25" s="41"/>
      <c r="I25" s="41"/>
      <c r="J25" s="41"/>
      <c r="K25" s="41"/>
      <c r="L25" s="41"/>
      <c r="M25" s="41"/>
      <c r="N25" s="41"/>
      <c r="O25" s="41"/>
      <c r="P25" s="41"/>
      <c r="Q25" s="41"/>
      <c r="R25" s="41"/>
      <c r="S25" s="41"/>
      <c r="T25" s="41"/>
      <c r="U25" s="41"/>
      <c r="V25" s="41"/>
      <c r="W25" s="41"/>
      <c r="X25" s="41"/>
      <c r="Y25" s="41"/>
      <c r="Z25" s="41"/>
    </row>
    <row r="26" spans="1:26" ht="47.25">
      <c r="A26" s="8" t="s">
        <v>65</v>
      </c>
      <c r="B26" s="43" t="s">
        <v>66</v>
      </c>
      <c r="C26" s="21"/>
      <c r="D26" s="18"/>
      <c r="E26" s="19"/>
      <c r="F26" s="19"/>
      <c r="G26" s="19"/>
      <c r="H26" s="18"/>
      <c r="I26" s="19"/>
      <c r="J26" s="19"/>
      <c r="K26" s="19"/>
      <c r="L26" s="18"/>
      <c r="M26" s="19"/>
      <c r="N26" s="19"/>
      <c r="O26" s="19"/>
      <c r="P26" s="18"/>
      <c r="Q26" s="19"/>
      <c r="R26" s="19"/>
      <c r="S26" s="19"/>
      <c r="T26" s="18"/>
      <c r="U26" s="21"/>
      <c r="V26" s="27" t="s">
        <v>67</v>
      </c>
      <c r="W26" s="12">
        <f>+(4*400)*12</f>
        <v>19200</v>
      </c>
      <c r="X26" s="14">
        <f>4*12500</f>
        <v>50000</v>
      </c>
      <c r="Y26" s="21"/>
      <c r="Z26" s="9" t="s">
        <v>36</v>
      </c>
    </row>
    <row r="27" spans="1:26" ht="47.25">
      <c r="A27" s="8" t="s">
        <v>68</v>
      </c>
      <c r="B27" s="43"/>
      <c r="C27" s="21"/>
      <c r="D27" s="18"/>
      <c r="E27" s="19"/>
      <c r="F27" s="19"/>
      <c r="G27" s="19"/>
      <c r="H27" s="18"/>
      <c r="I27" s="19"/>
      <c r="J27" s="19"/>
      <c r="K27" s="19"/>
      <c r="L27" s="18"/>
      <c r="M27" s="19"/>
      <c r="N27" s="19"/>
      <c r="O27" s="19"/>
      <c r="P27" s="18"/>
      <c r="Q27" s="19"/>
      <c r="R27" s="19"/>
      <c r="S27" s="19"/>
      <c r="T27" s="18"/>
      <c r="U27" s="21"/>
      <c r="V27" s="27" t="s">
        <v>69</v>
      </c>
      <c r="W27" s="12">
        <f>+(2*440)*12</f>
        <v>10560</v>
      </c>
      <c r="X27" s="12">
        <f>2*15600</f>
        <v>31200</v>
      </c>
      <c r="Y27" s="21"/>
      <c r="Z27" s="9" t="s">
        <v>36</v>
      </c>
    </row>
    <row r="28" spans="1:26" ht="47.25">
      <c r="A28" s="8" t="s">
        <v>70</v>
      </c>
      <c r="B28" s="43" t="s">
        <v>71</v>
      </c>
      <c r="C28" s="21"/>
      <c r="D28" s="18"/>
      <c r="E28" s="19"/>
      <c r="F28" s="19"/>
      <c r="G28" s="19"/>
      <c r="H28" s="18"/>
      <c r="I28" s="19"/>
      <c r="J28" s="19"/>
      <c r="K28" s="19"/>
      <c r="L28" s="18"/>
      <c r="M28" s="19"/>
      <c r="N28" s="19"/>
      <c r="O28" s="19"/>
      <c r="P28" s="18"/>
      <c r="Q28" s="19"/>
      <c r="R28" s="19"/>
      <c r="S28" s="19"/>
      <c r="T28" s="18"/>
      <c r="U28" s="21"/>
      <c r="V28" s="8" t="s">
        <v>72</v>
      </c>
      <c r="W28" s="12">
        <f>+(1*360)*12</f>
        <v>4320</v>
      </c>
      <c r="X28" s="12">
        <f>1*12500</f>
        <v>12500</v>
      </c>
      <c r="Y28" s="21"/>
      <c r="Z28" s="9" t="s">
        <v>36</v>
      </c>
    </row>
    <row r="29" spans="1:26" ht="63">
      <c r="A29" s="8" t="s">
        <v>73</v>
      </c>
      <c r="B29" s="43"/>
      <c r="C29" s="21"/>
      <c r="D29" s="18"/>
      <c r="E29" s="19"/>
      <c r="F29" s="19"/>
      <c r="G29" s="19"/>
      <c r="H29" s="18"/>
      <c r="I29" s="19"/>
      <c r="J29" s="19"/>
      <c r="K29" s="19"/>
      <c r="L29" s="18"/>
      <c r="M29" s="19"/>
      <c r="N29" s="19"/>
      <c r="O29" s="19"/>
      <c r="P29" s="18"/>
      <c r="Q29" s="19"/>
      <c r="R29" s="19"/>
      <c r="S29" s="19"/>
      <c r="T29" s="18"/>
      <c r="U29" s="21"/>
      <c r="V29" s="8" t="s">
        <v>74</v>
      </c>
      <c r="W29" s="12">
        <f>(8*300)*12</f>
        <v>28800</v>
      </c>
      <c r="X29" s="12">
        <f>8*10000</f>
        <v>80000</v>
      </c>
      <c r="Y29" s="21"/>
      <c r="Z29" s="9" t="s">
        <v>36</v>
      </c>
    </row>
    <row r="30" spans="1:26" ht="31.5">
      <c r="A30" s="9" t="s">
        <v>75</v>
      </c>
      <c r="B30" s="8" t="s">
        <v>76</v>
      </c>
      <c r="C30" s="21"/>
      <c r="D30" s="18"/>
      <c r="E30" s="21"/>
      <c r="F30" s="21"/>
      <c r="G30" s="19"/>
      <c r="H30" s="18"/>
      <c r="I30" s="21"/>
      <c r="J30" s="21"/>
      <c r="K30" s="21"/>
      <c r="L30" s="18"/>
      <c r="M30" s="21"/>
      <c r="N30" s="21"/>
      <c r="O30" s="21"/>
      <c r="P30" s="18"/>
      <c r="Q30" s="21"/>
      <c r="R30" s="21"/>
      <c r="S30" s="21"/>
      <c r="T30" s="18"/>
      <c r="U30" s="21"/>
      <c r="V30" s="21"/>
      <c r="W30" s="12">
        <f>15*1000</f>
        <v>15000</v>
      </c>
      <c r="X30" s="12">
        <v>0</v>
      </c>
      <c r="Y30" s="21"/>
      <c r="Z30" s="8" t="s">
        <v>77</v>
      </c>
    </row>
    <row r="31" spans="1:26" ht="15.75">
      <c r="A31" s="42" t="s">
        <v>78</v>
      </c>
      <c r="B31" s="42"/>
      <c r="C31" s="42"/>
      <c r="D31" s="42"/>
      <c r="E31" s="42"/>
      <c r="F31" s="42"/>
      <c r="G31" s="42"/>
      <c r="H31" s="42"/>
      <c r="I31" s="42"/>
      <c r="J31" s="42"/>
      <c r="K31" s="42"/>
      <c r="L31" s="42"/>
      <c r="M31" s="42"/>
      <c r="N31" s="42"/>
      <c r="O31" s="42"/>
      <c r="P31" s="42"/>
      <c r="Q31" s="42"/>
      <c r="R31" s="42"/>
      <c r="S31" s="42"/>
      <c r="T31" s="42"/>
      <c r="U31" s="42"/>
      <c r="V31" s="42"/>
      <c r="W31" s="42"/>
      <c r="X31" s="42"/>
      <c r="Y31" s="42"/>
      <c r="Z31" s="42"/>
    </row>
    <row r="32" spans="1:26" ht="15.75">
      <c r="A32" s="41" t="s">
        <v>79</v>
      </c>
      <c r="B32" s="41"/>
      <c r="C32" s="41"/>
      <c r="D32" s="41"/>
      <c r="E32" s="41"/>
      <c r="F32" s="41"/>
      <c r="G32" s="41"/>
      <c r="H32" s="41"/>
      <c r="I32" s="41"/>
      <c r="J32" s="41"/>
      <c r="K32" s="41"/>
      <c r="L32" s="41"/>
      <c r="M32" s="41"/>
      <c r="N32" s="41"/>
      <c r="O32" s="41"/>
      <c r="P32" s="41"/>
      <c r="Q32" s="41"/>
      <c r="R32" s="41"/>
      <c r="S32" s="41"/>
      <c r="T32" s="41"/>
      <c r="U32" s="41"/>
      <c r="V32" s="41"/>
      <c r="W32" s="41"/>
      <c r="X32" s="41"/>
      <c r="Y32" s="41"/>
      <c r="Z32" s="41"/>
    </row>
    <row r="33" spans="1:26" ht="63">
      <c r="A33" s="25" t="s">
        <v>80</v>
      </c>
      <c r="B33" s="8" t="s">
        <v>81</v>
      </c>
      <c r="C33" s="17"/>
      <c r="D33" s="18"/>
      <c r="E33" s="17"/>
      <c r="F33" s="17"/>
      <c r="G33" s="17"/>
      <c r="H33" s="18"/>
      <c r="I33" s="17"/>
      <c r="J33" s="17"/>
      <c r="K33" s="24"/>
      <c r="L33" s="18"/>
      <c r="M33" s="17"/>
      <c r="N33" s="17"/>
      <c r="O33" s="17"/>
      <c r="P33" s="18"/>
      <c r="Q33" s="17"/>
      <c r="R33" s="17"/>
      <c r="S33" s="17"/>
      <c r="T33" s="18"/>
      <c r="U33" s="17"/>
      <c r="V33" s="8"/>
      <c r="W33" s="12">
        <v>5000</v>
      </c>
      <c r="X33" s="30" t="s">
        <v>82</v>
      </c>
      <c r="Y33" s="17"/>
      <c r="Z33" s="9" t="s">
        <v>36</v>
      </c>
    </row>
    <row r="34" spans="1:26" ht="63">
      <c r="A34" s="8" t="s">
        <v>83</v>
      </c>
      <c r="B34" s="16" t="s">
        <v>81</v>
      </c>
      <c r="C34" s="17"/>
      <c r="D34" s="18"/>
      <c r="E34" s="17"/>
      <c r="F34" s="17"/>
      <c r="G34" s="17"/>
      <c r="H34" s="18"/>
      <c r="I34" s="17"/>
      <c r="J34" s="17"/>
      <c r="K34" s="24"/>
      <c r="L34" s="18"/>
      <c r="M34" s="17"/>
      <c r="N34" s="17"/>
      <c r="O34" s="17"/>
      <c r="P34" s="18"/>
      <c r="Q34" s="17"/>
      <c r="R34" s="17"/>
      <c r="S34" s="17"/>
      <c r="T34" s="18"/>
      <c r="U34" s="17"/>
      <c r="V34" s="16"/>
      <c r="W34" s="12">
        <v>5000</v>
      </c>
      <c r="X34" s="30" t="s">
        <v>82</v>
      </c>
      <c r="Y34" s="17"/>
      <c r="Z34" s="9" t="s">
        <v>36</v>
      </c>
    </row>
    <row r="35" spans="1:26" ht="63">
      <c r="A35" s="8" t="s">
        <v>84</v>
      </c>
      <c r="B35" s="16" t="s">
        <v>81</v>
      </c>
      <c r="C35" s="17"/>
      <c r="D35" s="18"/>
      <c r="E35" s="17"/>
      <c r="F35" s="17"/>
      <c r="G35" s="17"/>
      <c r="H35" s="18"/>
      <c r="I35" s="17"/>
      <c r="J35" s="17"/>
      <c r="K35" s="24"/>
      <c r="L35" s="18"/>
      <c r="M35" s="17"/>
      <c r="N35" s="17"/>
      <c r="O35" s="17"/>
      <c r="P35" s="18"/>
      <c r="Q35" s="17"/>
      <c r="R35" s="17"/>
      <c r="S35" s="17"/>
      <c r="T35" s="18"/>
      <c r="U35" s="17"/>
      <c r="V35" s="16"/>
      <c r="W35" s="12">
        <v>5000</v>
      </c>
      <c r="X35" s="30" t="s">
        <v>82</v>
      </c>
      <c r="Y35" s="17"/>
      <c r="Z35" s="9" t="s">
        <v>36</v>
      </c>
    </row>
    <row r="36" spans="1:26" ht="63">
      <c r="A36" s="8" t="s">
        <v>85</v>
      </c>
      <c r="B36" s="16" t="s">
        <v>81</v>
      </c>
      <c r="C36" s="17"/>
      <c r="D36" s="18"/>
      <c r="E36" s="17"/>
      <c r="F36" s="17"/>
      <c r="G36" s="17"/>
      <c r="H36" s="18"/>
      <c r="I36" s="17"/>
      <c r="J36" s="17"/>
      <c r="K36" s="24"/>
      <c r="L36" s="18"/>
      <c r="M36" s="17"/>
      <c r="N36" s="17"/>
      <c r="O36" s="17"/>
      <c r="P36" s="18"/>
      <c r="Q36" s="17"/>
      <c r="R36" s="17"/>
      <c r="S36" s="17"/>
      <c r="T36" s="18"/>
      <c r="U36" s="17"/>
      <c r="V36" s="16"/>
      <c r="W36" s="12">
        <v>5000</v>
      </c>
      <c r="X36" s="30" t="s">
        <v>82</v>
      </c>
      <c r="Y36" s="17"/>
      <c r="Z36" s="9" t="s">
        <v>36</v>
      </c>
    </row>
    <row r="37" spans="1:26" ht="15.75">
      <c r="A37" s="9" t="s">
        <v>86</v>
      </c>
      <c r="B37" s="43" t="s">
        <v>87</v>
      </c>
      <c r="C37" s="17"/>
      <c r="D37" s="18"/>
      <c r="E37" s="17"/>
      <c r="F37" s="17"/>
      <c r="G37" s="17"/>
      <c r="H37" s="18"/>
      <c r="I37" s="17"/>
      <c r="J37" s="17"/>
      <c r="K37" s="21"/>
      <c r="L37" s="18"/>
      <c r="M37" s="17"/>
      <c r="N37" s="17"/>
      <c r="O37" s="17"/>
      <c r="P37" s="18"/>
      <c r="Q37" s="17"/>
      <c r="R37" s="17"/>
      <c r="S37" s="17"/>
      <c r="T37" s="18"/>
      <c r="U37" s="17"/>
      <c r="V37" s="17"/>
      <c r="W37" s="14">
        <v>5000</v>
      </c>
      <c r="X37" s="12">
        <v>0</v>
      </c>
      <c r="Y37" s="17"/>
      <c r="Z37" s="9" t="s">
        <v>36</v>
      </c>
    </row>
    <row r="38" spans="1:26" ht="15.75">
      <c r="A38" s="9" t="s">
        <v>88</v>
      </c>
      <c r="B38" s="43"/>
      <c r="C38" s="21"/>
      <c r="D38" s="18"/>
      <c r="E38" s="21"/>
      <c r="F38" s="21"/>
      <c r="G38" s="21"/>
      <c r="H38" s="18"/>
      <c r="I38" s="21"/>
      <c r="J38" s="21"/>
      <c r="K38" s="21"/>
      <c r="L38" s="18"/>
      <c r="M38" s="21"/>
      <c r="N38" s="21"/>
      <c r="O38" s="21"/>
      <c r="P38" s="18"/>
      <c r="Q38" s="21"/>
      <c r="R38" s="21"/>
      <c r="S38" s="21"/>
      <c r="T38" s="18"/>
      <c r="U38" s="21"/>
      <c r="V38" s="21"/>
      <c r="W38" s="11">
        <v>10000</v>
      </c>
      <c r="X38" s="12">
        <v>0</v>
      </c>
      <c r="Y38" s="21"/>
      <c r="Z38" s="9" t="s">
        <v>36</v>
      </c>
    </row>
    <row r="39" spans="1:26" ht="15.75">
      <c r="A39" s="10" t="s">
        <v>89</v>
      </c>
      <c r="B39" s="43"/>
      <c r="C39" s="21"/>
      <c r="D39" s="18"/>
      <c r="E39" s="21"/>
      <c r="F39" s="21"/>
      <c r="G39" s="24"/>
      <c r="H39" s="18"/>
      <c r="I39" s="21"/>
      <c r="J39" s="21"/>
      <c r="K39" s="21"/>
      <c r="L39" s="18"/>
      <c r="M39" s="21"/>
      <c r="N39" s="21"/>
      <c r="O39" s="21"/>
      <c r="P39" s="18"/>
      <c r="Q39" s="21"/>
      <c r="R39" s="21"/>
      <c r="S39" s="21"/>
      <c r="T39" s="18"/>
      <c r="U39" s="21"/>
      <c r="V39" s="21"/>
      <c r="W39" s="11">
        <v>10000</v>
      </c>
      <c r="X39" s="12">
        <v>0</v>
      </c>
      <c r="Y39" s="21"/>
      <c r="Z39" s="9" t="s">
        <v>36</v>
      </c>
    </row>
    <row r="40" spans="1:26" ht="15.75">
      <c r="A40" s="38" t="s">
        <v>90</v>
      </c>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spans="1:26" ht="31.5">
      <c r="A41" s="8" t="s">
        <v>91</v>
      </c>
      <c r="B41" s="46" t="s">
        <v>187</v>
      </c>
      <c r="C41" s="17"/>
      <c r="D41" s="18"/>
      <c r="E41" s="19"/>
      <c r="F41" s="19"/>
      <c r="G41" s="19"/>
      <c r="H41" s="18"/>
      <c r="I41" s="19"/>
      <c r="J41" s="19"/>
      <c r="K41" s="19"/>
      <c r="L41" s="18"/>
      <c r="M41" s="19"/>
      <c r="N41" s="19"/>
      <c r="O41" s="19"/>
      <c r="P41" s="18"/>
      <c r="Q41" s="19"/>
      <c r="R41" s="19"/>
      <c r="S41" s="19"/>
      <c r="T41" s="17"/>
      <c r="U41" s="17"/>
      <c r="V41" s="17"/>
      <c r="W41" s="14">
        <v>11025</v>
      </c>
      <c r="X41" s="12">
        <v>0</v>
      </c>
      <c r="Y41" s="17"/>
      <c r="Z41" s="9" t="s">
        <v>36</v>
      </c>
    </row>
    <row r="42" spans="1:26" ht="31.5">
      <c r="A42" s="8" t="s">
        <v>92</v>
      </c>
      <c r="B42" s="46"/>
      <c r="C42" s="21"/>
      <c r="D42" s="18"/>
      <c r="E42" s="19"/>
      <c r="F42" s="19"/>
      <c r="G42" s="19"/>
      <c r="H42" s="18"/>
      <c r="I42" s="19"/>
      <c r="J42" s="19"/>
      <c r="K42" s="19"/>
      <c r="L42" s="18"/>
      <c r="M42" s="19"/>
      <c r="N42" s="19"/>
      <c r="O42" s="19"/>
      <c r="P42" s="18"/>
      <c r="Q42" s="19"/>
      <c r="R42" s="19"/>
      <c r="S42" s="19"/>
      <c r="T42" s="18"/>
      <c r="U42" s="21"/>
      <c r="V42" s="21"/>
      <c r="W42" s="11">
        <v>15040</v>
      </c>
      <c r="X42" s="12">
        <v>0</v>
      </c>
      <c r="Y42" s="21"/>
      <c r="Z42" s="9" t="s">
        <v>36</v>
      </c>
    </row>
    <row r="43" spans="1:26" ht="31.5">
      <c r="A43" s="8" t="s">
        <v>93</v>
      </c>
      <c r="B43" s="46"/>
      <c r="C43" s="21"/>
      <c r="D43" s="18"/>
      <c r="E43" s="19"/>
      <c r="F43" s="19"/>
      <c r="G43" s="19"/>
      <c r="H43" s="18"/>
      <c r="I43" s="19"/>
      <c r="J43" s="19"/>
      <c r="K43" s="19"/>
      <c r="L43" s="18"/>
      <c r="M43" s="19"/>
      <c r="N43" s="19"/>
      <c r="O43" s="19"/>
      <c r="P43" s="18"/>
      <c r="Q43" s="19"/>
      <c r="R43" s="19"/>
      <c r="S43" s="19"/>
      <c r="T43" s="18"/>
      <c r="U43" s="21"/>
      <c r="V43" s="21"/>
      <c r="W43" s="14">
        <v>7560</v>
      </c>
      <c r="X43" s="12">
        <v>0</v>
      </c>
      <c r="Y43" s="21"/>
      <c r="Z43" s="9" t="s">
        <v>36</v>
      </c>
    </row>
    <row r="44" spans="1:26" ht="15.75">
      <c r="A44" s="41" t="s">
        <v>94</v>
      </c>
      <c r="B44" s="41"/>
      <c r="C44" s="41"/>
      <c r="D44" s="41"/>
      <c r="E44" s="41"/>
      <c r="F44" s="41"/>
      <c r="G44" s="41"/>
      <c r="H44" s="41"/>
      <c r="I44" s="41"/>
      <c r="J44" s="41"/>
      <c r="K44" s="41"/>
      <c r="L44" s="41"/>
      <c r="M44" s="41"/>
      <c r="N44" s="41"/>
      <c r="O44" s="41"/>
      <c r="P44" s="41"/>
      <c r="Q44" s="41"/>
      <c r="R44" s="41"/>
      <c r="S44" s="41"/>
      <c r="T44" s="41"/>
      <c r="U44" s="41"/>
      <c r="V44" s="41"/>
      <c r="W44" s="41"/>
      <c r="X44" s="41"/>
      <c r="Y44" s="41"/>
      <c r="Z44" s="41"/>
    </row>
    <row r="45" spans="1:26" ht="78.75">
      <c r="A45" s="8" t="s">
        <v>95</v>
      </c>
      <c r="B45" s="16" t="s">
        <v>96</v>
      </c>
      <c r="C45" s="17"/>
      <c r="D45" s="17"/>
      <c r="E45" s="24"/>
      <c r="F45" s="24"/>
      <c r="G45" s="24"/>
      <c r="H45" s="18"/>
      <c r="I45" s="24"/>
      <c r="J45" s="24"/>
      <c r="K45" s="24"/>
      <c r="L45" s="18"/>
      <c r="M45" s="24"/>
      <c r="N45" s="24"/>
      <c r="O45" s="24"/>
      <c r="P45" s="18"/>
      <c r="Q45" s="24"/>
      <c r="R45" s="24"/>
      <c r="S45" s="24"/>
      <c r="T45" s="18"/>
      <c r="U45" s="17"/>
      <c r="V45" s="17"/>
      <c r="W45" s="29">
        <v>600</v>
      </c>
      <c r="X45" s="62">
        <v>50000</v>
      </c>
      <c r="Y45" s="17"/>
      <c r="Z45" s="9" t="s">
        <v>36</v>
      </c>
    </row>
    <row r="46" spans="1:26" ht="63">
      <c r="A46" s="8" t="s">
        <v>204</v>
      </c>
      <c r="B46" s="16" t="s">
        <v>97</v>
      </c>
      <c r="C46" s="17"/>
      <c r="D46" s="17"/>
      <c r="E46" s="24"/>
      <c r="F46" s="24"/>
      <c r="G46" s="24"/>
      <c r="H46" s="18"/>
      <c r="I46" s="24"/>
      <c r="J46" s="24"/>
      <c r="K46" s="24"/>
      <c r="L46" s="18"/>
      <c r="M46" s="24"/>
      <c r="N46" s="24"/>
      <c r="O46" s="24"/>
      <c r="P46" s="18"/>
      <c r="Q46" s="24"/>
      <c r="R46" s="24"/>
      <c r="S46" s="24"/>
      <c r="T46" s="18"/>
      <c r="U46" s="17"/>
      <c r="V46" s="17"/>
      <c r="W46" s="14">
        <v>6000</v>
      </c>
      <c r="X46" s="63"/>
      <c r="Y46" s="17"/>
      <c r="Z46" s="9" t="s">
        <v>36</v>
      </c>
    </row>
    <row r="47" spans="1:26" ht="47.25">
      <c r="A47" s="8" t="s">
        <v>201</v>
      </c>
      <c r="B47" s="16" t="s">
        <v>98</v>
      </c>
      <c r="C47" s="17"/>
      <c r="D47" s="17"/>
      <c r="E47" s="24"/>
      <c r="F47" s="24"/>
      <c r="G47" s="24"/>
      <c r="H47" s="18"/>
      <c r="I47" s="24"/>
      <c r="J47" s="24"/>
      <c r="K47" s="24"/>
      <c r="L47" s="18"/>
      <c r="M47" s="24"/>
      <c r="N47" s="24"/>
      <c r="O47" s="24"/>
      <c r="P47" s="18"/>
      <c r="Q47" s="24"/>
      <c r="R47" s="24"/>
      <c r="S47" s="24"/>
      <c r="T47" s="18"/>
      <c r="U47" s="17"/>
      <c r="V47" s="17"/>
      <c r="W47" s="14">
        <v>4000</v>
      </c>
      <c r="X47" s="63"/>
      <c r="Y47" s="17"/>
      <c r="Z47" s="9" t="s">
        <v>36</v>
      </c>
    </row>
    <row r="48" spans="1:26" ht="31.5">
      <c r="A48" s="10" t="s">
        <v>202</v>
      </c>
      <c r="B48" s="16" t="s">
        <v>99</v>
      </c>
      <c r="C48" s="17"/>
      <c r="D48" s="17"/>
      <c r="E48" s="24"/>
      <c r="F48" s="24"/>
      <c r="G48" s="24"/>
      <c r="H48" s="18"/>
      <c r="I48" s="24"/>
      <c r="J48" s="24"/>
      <c r="K48" s="24"/>
      <c r="L48" s="18"/>
      <c r="M48" s="24"/>
      <c r="N48" s="24"/>
      <c r="O48" s="24"/>
      <c r="P48" s="18"/>
      <c r="Q48" s="24"/>
      <c r="R48" s="24"/>
      <c r="S48" s="24"/>
      <c r="T48" s="18"/>
      <c r="U48" s="17"/>
      <c r="V48" s="17"/>
      <c r="W48" s="14">
        <v>6000</v>
      </c>
      <c r="X48" s="63"/>
      <c r="Y48" s="17"/>
      <c r="Z48" s="9" t="s">
        <v>36</v>
      </c>
    </row>
    <row r="49" spans="1:26" ht="31.5">
      <c r="A49" s="8" t="s">
        <v>203</v>
      </c>
      <c r="B49" s="16" t="s">
        <v>100</v>
      </c>
      <c r="C49" s="17"/>
      <c r="D49" s="17"/>
      <c r="E49" s="24"/>
      <c r="F49" s="24"/>
      <c r="G49" s="24"/>
      <c r="H49" s="18"/>
      <c r="I49" s="24"/>
      <c r="J49" s="24"/>
      <c r="K49" s="24"/>
      <c r="L49" s="18"/>
      <c r="M49" s="24"/>
      <c r="N49" s="24"/>
      <c r="O49" s="24"/>
      <c r="P49" s="18"/>
      <c r="Q49" s="24"/>
      <c r="R49" s="24"/>
      <c r="S49" s="24"/>
      <c r="T49" s="18"/>
      <c r="U49" s="17"/>
      <c r="V49" s="17"/>
      <c r="W49" s="14">
        <v>6000</v>
      </c>
      <c r="X49" s="63"/>
      <c r="Y49" s="17"/>
      <c r="Z49" s="9" t="s">
        <v>36</v>
      </c>
    </row>
    <row r="50" spans="1:26" ht="94.5">
      <c r="A50" s="8" t="s">
        <v>205</v>
      </c>
      <c r="B50" s="16" t="s">
        <v>190</v>
      </c>
      <c r="C50" s="17"/>
      <c r="D50" s="17"/>
      <c r="E50" s="24"/>
      <c r="F50" s="24"/>
      <c r="G50" s="24"/>
      <c r="H50" s="18"/>
      <c r="I50" s="24"/>
      <c r="J50" s="24"/>
      <c r="K50" s="24"/>
      <c r="L50" s="18"/>
      <c r="M50" s="24"/>
      <c r="N50" s="24"/>
      <c r="O50" s="24"/>
      <c r="P50" s="18"/>
      <c r="Q50" s="24"/>
      <c r="R50" s="24"/>
      <c r="S50" s="24"/>
      <c r="T50" s="18"/>
      <c r="U50" s="17"/>
      <c r="V50" s="17"/>
      <c r="W50" s="14">
        <v>20000</v>
      </c>
      <c r="X50" s="64"/>
      <c r="Y50" s="17"/>
      <c r="Z50" s="9" t="s">
        <v>36</v>
      </c>
    </row>
    <row r="51" spans="1:26" ht="63">
      <c r="A51" s="8" t="s">
        <v>101</v>
      </c>
      <c r="B51" s="16" t="s">
        <v>102</v>
      </c>
      <c r="C51" s="17"/>
      <c r="D51" s="17"/>
      <c r="E51" s="24"/>
      <c r="F51" s="24"/>
      <c r="G51" s="24"/>
      <c r="H51" s="18"/>
      <c r="I51" s="24"/>
      <c r="J51" s="24"/>
      <c r="K51" s="24"/>
      <c r="L51" s="18"/>
      <c r="M51" s="24"/>
      <c r="N51" s="24"/>
      <c r="O51" s="24"/>
      <c r="P51" s="18"/>
      <c r="Q51" s="24"/>
      <c r="R51" s="24"/>
      <c r="S51" s="24"/>
      <c r="T51" s="18"/>
      <c r="U51" s="17"/>
      <c r="V51" s="17"/>
      <c r="W51" s="14">
        <v>21000</v>
      </c>
      <c r="X51" s="31">
        <v>50000</v>
      </c>
      <c r="Y51" s="17"/>
      <c r="Z51" s="9" t="s">
        <v>36</v>
      </c>
    </row>
    <row r="52" spans="1:26" ht="47.25">
      <c r="A52" s="8" t="s">
        <v>103</v>
      </c>
      <c r="B52" s="16" t="s">
        <v>104</v>
      </c>
      <c r="C52" s="17"/>
      <c r="D52" s="17"/>
      <c r="E52" s="24"/>
      <c r="F52" s="24"/>
      <c r="G52" s="24"/>
      <c r="H52" s="18"/>
      <c r="I52" s="24"/>
      <c r="J52" s="24"/>
      <c r="K52" s="24"/>
      <c r="L52" s="18"/>
      <c r="M52" s="24"/>
      <c r="N52" s="24"/>
      <c r="O52" s="24"/>
      <c r="P52" s="18"/>
      <c r="Q52" s="24"/>
      <c r="R52" s="24"/>
      <c r="S52" s="24"/>
      <c r="T52" s="18"/>
      <c r="U52" s="17"/>
      <c r="V52" s="17"/>
      <c r="W52" s="14">
        <v>4000</v>
      </c>
      <c r="X52" s="12">
        <v>0</v>
      </c>
      <c r="Y52" s="17"/>
      <c r="Z52" s="9" t="s">
        <v>36</v>
      </c>
    </row>
    <row r="53" spans="1:26" ht="47.25">
      <c r="A53" s="8" t="s">
        <v>105</v>
      </c>
      <c r="B53" s="16" t="s">
        <v>106</v>
      </c>
      <c r="C53" s="17"/>
      <c r="D53" s="17"/>
      <c r="E53" s="24"/>
      <c r="F53" s="24"/>
      <c r="G53" s="24"/>
      <c r="H53" s="18"/>
      <c r="I53" s="24"/>
      <c r="J53" s="24"/>
      <c r="K53" s="24"/>
      <c r="L53" s="18"/>
      <c r="M53" s="24"/>
      <c r="N53" s="24"/>
      <c r="O53" s="24"/>
      <c r="P53" s="18"/>
      <c r="Q53" s="24"/>
      <c r="R53" s="24"/>
      <c r="S53" s="24"/>
      <c r="T53" s="18"/>
      <c r="U53" s="17"/>
      <c r="V53" s="17"/>
      <c r="W53" s="14">
        <v>200</v>
      </c>
      <c r="X53" s="12">
        <v>0</v>
      </c>
      <c r="Y53" s="17"/>
      <c r="Z53" s="9" t="s">
        <v>36</v>
      </c>
    </row>
    <row r="54" spans="1:26" ht="47.25">
      <c r="A54" s="10" t="s">
        <v>107</v>
      </c>
      <c r="B54" s="23" t="s">
        <v>108</v>
      </c>
      <c r="C54" s="21"/>
      <c r="D54" s="18"/>
      <c r="E54" s="24"/>
      <c r="F54" s="24"/>
      <c r="G54" s="24"/>
      <c r="H54" s="18"/>
      <c r="I54" s="24"/>
      <c r="J54" s="24"/>
      <c r="K54" s="24"/>
      <c r="L54" s="18"/>
      <c r="M54" s="24"/>
      <c r="N54" s="24"/>
      <c r="O54" s="24"/>
      <c r="P54" s="18"/>
      <c r="Q54" s="24"/>
      <c r="R54" s="24"/>
      <c r="S54" s="24"/>
      <c r="T54" s="18"/>
      <c r="U54" s="21"/>
      <c r="V54" s="21"/>
      <c r="W54" s="14">
        <v>15000</v>
      </c>
      <c r="X54" s="12">
        <v>100000</v>
      </c>
      <c r="Y54" s="21"/>
      <c r="Z54" s="9" t="s">
        <v>36</v>
      </c>
    </row>
    <row r="55" spans="1:26" ht="15.75">
      <c r="A55" s="41" t="s">
        <v>109</v>
      </c>
      <c r="B55" s="41"/>
      <c r="C55" s="41"/>
      <c r="D55" s="41"/>
      <c r="E55" s="41"/>
      <c r="F55" s="41"/>
      <c r="G55" s="41"/>
      <c r="H55" s="41"/>
      <c r="I55" s="41"/>
      <c r="J55" s="41"/>
      <c r="K55" s="41"/>
      <c r="L55" s="41"/>
      <c r="M55" s="41"/>
      <c r="N55" s="41"/>
      <c r="O55" s="41"/>
      <c r="P55" s="41"/>
      <c r="Q55" s="41"/>
      <c r="R55" s="41"/>
      <c r="S55" s="41"/>
      <c r="T55" s="41"/>
      <c r="U55" s="41"/>
      <c r="V55" s="41"/>
      <c r="W55" s="41"/>
      <c r="X55" s="41"/>
      <c r="Y55" s="41"/>
      <c r="Z55" s="41"/>
    </row>
    <row r="56" spans="1:26" ht="47.25">
      <c r="A56" s="8" t="s">
        <v>110</v>
      </c>
      <c r="B56" s="23" t="s">
        <v>111</v>
      </c>
      <c r="C56" s="21"/>
      <c r="D56" s="18"/>
      <c r="E56" s="24"/>
      <c r="F56" s="24"/>
      <c r="G56" s="24"/>
      <c r="H56" s="18"/>
      <c r="I56" s="24"/>
      <c r="J56" s="24"/>
      <c r="K56" s="24"/>
      <c r="L56" s="18"/>
      <c r="M56" s="24"/>
      <c r="N56" s="24"/>
      <c r="O56" s="24"/>
      <c r="P56" s="18"/>
      <c r="Q56" s="24"/>
      <c r="R56" s="24"/>
      <c r="S56" s="24"/>
      <c r="T56" s="18"/>
      <c r="U56" s="21"/>
      <c r="V56" s="21"/>
      <c r="W56" s="12">
        <v>117000</v>
      </c>
      <c r="X56" s="56">
        <v>300000</v>
      </c>
      <c r="Y56" s="21"/>
      <c r="Z56" s="9" t="s">
        <v>36</v>
      </c>
    </row>
    <row r="57" spans="1:26" ht="47.25">
      <c r="A57" s="8" t="s">
        <v>112</v>
      </c>
      <c r="B57" s="10" t="s">
        <v>113</v>
      </c>
      <c r="C57" s="21"/>
      <c r="D57" s="18"/>
      <c r="E57" s="24"/>
      <c r="F57" s="24"/>
      <c r="G57" s="24"/>
      <c r="H57" s="18"/>
      <c r="I57" s="24"/>
      <c r="J57" s="24"/>
      <c r="K57" s="24"/>
      <c r="L57" s="18"/>
      <c r="M57" s="24"/>
      <c r="N57" s="24"/>
      <c r="O57" s="24"/>
      <c r="P57" s="18"/>
      <c r="Q57" s="24"/>
      <c r="R57" s="24"/>
      <c r="S57" s="24"/>
      <c r="T57" s="18"/>
      <c r="U57" s="21"/>
      <c r="V57" s="21"/>
      <c r="W57" s="14">
        <f>483000/2</f>
        <v>241500</v>
      </c>
      <c r="X57" s="58"/>
      <c r="Y57" s="21"/>
      <c r="Z57" s="9" t="s">
        <v>36</v>
      </c>
    </row>
    <row r="58" spans="1:26" ht="47.25">
      <c r="A58" s="8" t="s">
        <v>114</v>
      </c>
      <c r="B58" s="65" t="s">
        <v>115</v>
      </c>
      <c r="C58" s="21"/>
      <c r="D58" s="18"/>
      <c r="E58" s="24"/>
      <c r="F58" s="24"/>
      <c r="G58" s="24"/>
      <c r="H58" s="18"/>
      <c r="I58" s="24"/>
      <c r="J58" s="24"/>
      <c r="K58" s="24"/>
      <c r="L58" s="18"/>
      <c r="M58" s="24"/>
      <c r="N58" s="24"/>
      <c r="O58" s="24"/>
      <c r="P58" s="18"/>
      <c r="Q58" s="24"/>
      <c r="R58" s="24"/>
      <c r="S58" s="24"/>
      <c r="T58" s="18"/>
      <c r="U58" s="21"/>
      <c r="V58" s="21"/>
      <c r="W58" s="56">
        <f>359380-60000</f>
        <v>299380</v>
      </c>
      <c r="X58" s="56">
        <v>300000</v>
      </c>
      <c r="Y58" s="21"/>
      <c r="Z58" s="9" t="s">
        <v>36</v>
      </c>
    </row>
    <row r="59" spans="1:26" ht="31.5">
      <c r="A59" s="8" t="s">
        <v>116</v>
      </c>
      <c r="B59" s="66"/>
      <c r="C59" s="21"/>
      <c r="D59" s="18"/>
      <c r="E59" s="24"/>
      <c r="F59" s="24"/>
      <c r="G59" s="24"/>
      <c r="H59" s="18"/>
      <c r="I59" s="24"/>
      <c r="J59" s="24"/>
      <c r="K59" s="24"/>
      <c r="L59" s="18"/>
      <c r="M59" s="24"/>
      <c r="N59" s="24"/>
      <c r="O59" s="24"/>
      <c r="P59" s="18"/>
      <c r="Q59" s="24"/>
      <c r="R59" s="24"/>
      <c r="S59" s="24"/>
      <c r="T59" s="18"/>
      <c r="U59" s="21"/>
      <c r="V59" s="21"/>
      <c r="W59" s="58"/>
      <c r="X59" s="58"/>
      <c r="Y59" s="21"/>
      <c r="Z59" s="9" t="s">
        <v>36</v>
      </c>
    </row>
    <row r="60" spans="1:26" ht="31.5">
      <c r="A60" s="8" t="s">
        <v>117</v>
      </c>
      <c r="B60" s="67"/>
      <c r="C60" s="21"/>
      <c r="D60" s="18"/>
      <c r="E60" s="19"/>
      <c r="F60" s="19"/>
      <c r="G60" s="19"/>
      <c r="H60" s="18"/>
      <c r="I60" s="19"/>
      <c r="J60" s="19"/>
      <c r="K60" s="19"/>
      <c r="L60" s="18"/>
      <c r="M60" s="19"/>
      <c r="N60" s="19"/>
      <c r="O60" s="19"/>
      <c r="P60" s="18"/>
      <c r="Q60" s="19"/>
      <c r="R60" s="19"/>
      <c r="S60" s="19"/>
      <c r="T60" s="18"/>
      <c r="U60" s="21"/>
      <c r="V60" s="21"/>
      <c r="W60" s="12">
        <v>19200</v>
      </c>
      <c r="X60" s="12">
        <v>0</v>
      </c>
      <c r="Y60" s="21"/>
      <c r="Z60" s="9" t="s">
        <v>36</v>
      </c>
    </row>
    <row r="61" spans="1:26" ht="15.75">
      <c r="A61" s="41" t="s">
        <v>118</v>
      </c>
      <c r="B61" s="41"/>
      <c r="C61" s="41"/>
      <c r="D61" s="41"/>
      <c r="E61" s="41"/>
      <c r="F61" s="41"/>
      <c r="G61" s="41"/>
      <c r="H61" s="41"/>
      <c r="I61" s="41"/>
      <c r="J61" s="41"/>
      <c r="K61" s="41"/>
      <c r="L61" s="41"/>
      <c r="M61" s="41"/>
      <c r="N61" s="41"/>
      <c r="O61" s="41"/>
      <c r="P61" s="41"/>
      <c r="Q61" s="41"/>
      <c r="R61" s="41"/>
      <c r="S61" s="41"/>
      <c r="T61" s="41"/>
      <c r="U61" s="41"/>
      <c r="V61" s="41"/>
      <c r="W61" s="41"/>
      <c r="X61" s="41"/>
      <c r="Y61" s="41"/>
      <c r="Z61" s="41"/>
    </row>
    <row r="62" spans="1:26" ht="141.75">
      <c r="A62" s="8" t="s">
        <v>119</v>
      </c>
      <c r="B62" s="39" t="s">
        <v>197</v>
      </c>
      <c r="C62" s="21"/>
      <c r="D62" s="18"/>
      <c r="E62" s="24"/>
      <c r="F62" s="24"/>
      <c r="G62" s="24"/>
      <c r="H62" s="18"/>
      <c r="I62" s="24"/>
      <c r="J62" s="24"/>
      <c r="K62" s="24"/>
      <c r="L62" s="18"/>
      <c r="M62" s="24"/>
      <c r="N62" s="24"/>
      <c r="O62" s="24"/>
      <c r="P62" s="18"/>
      <c r="Q62" s="24"/>
      <c r="R62" s="24"/>
      <c r="S62" s="24"/>
      <c r="T62" s="18"/>
      <c r="U62" s="21"/>
      <c r="V62" s="21"/>
      <c r="W62" s="14">
        <v>32500</v>
      </c>
      <c r="X62" s="56">
        <v>75000</v>
      </c>
      <c r="Y62" s="21"/>
      <c r="Z62" s="9" t="s">
        <v>120</v>
      </c>
    </row>
    <row r="63" spans="1:26" ht="94.5">
      <c r="A63" s="8" t="s">
        <v>121</v>
      </c>
      <c r="B63" s="16" t="s">
        <v>188</v>
      </c>
      <c r="C63" s="21"/>
      <c r="D63" s="18"/>
      <c r="E63" s="24"/>
      <c r="F63" s="24"/>
      <c r="G63" s="24"/>
      <c r="H63" s="18"/>
      <c r="I63" s="24"/>
      <c r="J63" s="24"/>
      <c r="K63" s="24"/>
      <c r="L63" s="18"/>
      <c r="M63" s="24"/>
      <c r="N63" s="24"/>
      <c r="O63" s="24"/>
      <c r="P63" s="18"/>
      <c r="Q63" s="24"/>
      <c r="R63" s="24"/>
      <c r="S63" s="24"/>
      <c r="T63" s="18"/>
      <c r="U63" s="21"/>
      <c r="V63" s="21"/>
      <c r="W63" s="14">
        <v>15000</v>
      </c>
      <c r="X63" s="57"/>
      <c r="Y63" s="21"/>
      <c r="Z63" s="9" t="s">
        <v>120</v>
      </c>
    </row>
    <row r="64" spans="1:26" ht="49.5" customHeight="1">
      <c r="A64" s="10" t="s">
        <v>198</v>
      </c>
      <c r="B64" s="46" t="s">
        <v>200</v>
      </c>
      <c r="C64" s="21"/>
      <c r="D64" s="18"/>
      <c r="E64" s="24"/>
      <c r="F64" s="24"/>
      <c r="G64" s="24"/>
      <c r="H64" s="18"/>
      <c r="I64" s="24"/>
      <c r="J64" s="24"/>
      <c r="K64" s="24"/>
      <c r="L64" s="18"/>
      <c r="M64" s="24"/>
      <c r="N64" s="24"/>
      <c r="O64" s="24"/>
      <c r="P64" s="18"/>
      <c r="Q64" s="24"/>
      <c r="R64" s="24"/>
      <c r="S64" s="24"/>
      <c r="T64" s="18"/>
      <c r="U64" s="21"/>
      <c r="V64" s="21"/>
      <c r="W64" s="14">
        <v>4010</v>
      </c>
      <c r="X64" s="57"/>
      <c r="Y64" s="21"/>
      <c r="Z64" s="9" t="s">
        <v>120</v>
      </c>
    </row>
    <row r="65" spans="1:26" ht="94.5">
      <c r="A65" s="10" t="s">
        <v>199</v>
      </c>
      <c r="B65" s="46"/>
      <c r="C65" s="21"/>
      <c r="D65" s="18"/>
      <c r="E65" s="24"/>
      <c r="F65" s="24"/>
      <c r="G65" s="24"/>
      <c r="H65" s="18"/>
      <c r="I65" s="24"/>
      <c r="J65" s="24"/>
      <c r="K65" s="24"/>
      <c r="L65" s="18"/>
      <c r="M65" s="24"/>
      <c r="N65" s="24"/>
      <c r="O65" s="24"/>
      <c r="P65" s="18"/>
      <c r="Q65" s="24"/>
      <c r="R65" s="24"/>
      <c r="S65" s="24"/>
      <c r="T65" s="18"/>
      <c r="U65" s="21"/>
      <c r="V65" s="21"/>
      <c r="W65" s="14">
        <v>10000</v>
      </c>
      <c r="X65" s="58"/>
      <c r="Y65" s="21"/>
      <c r="Z65" s="9" t="s">
        <v>120</v>
      </c>
    </row>
    <row r="66" spans="1:26" ht="15.75">
      <c r="A66" s="41" t="s">
        <v>122</v>
      </c>
      <c r="B66" s="41"/>
      <c r="C66" s="41"/>
      <c r="D66" s="41"/>
      <c r="E66" s="41"/>
      <c r="F66" s="41"/>
      <c r="G66" s="41"/>
      <c r="H66" s="41"/>
      <c r="I66" s="41"/>
      <c r="J66" s="41"/>
      <c r="K66" s="41"/>
      <c r="L66" s="41"/>
      <c r="M66" s="41"/>
      <c r="N66" s="41"/>
      <c r="O66" s="41"/>
      <c r="P66" s="41"/>
      <c r="Q66" s="41"/>
      <c r="R66" s="41"/>
      <c r="S66" s="41"/>
      <c r="T66" s="41"/>
      <c r="U66" s="41"/>
      <c r="V66" s="41"/>
      <c r="W66" s="41"/>
      <c r="X66" s="41"/>
      <c r="Y66" s="41"/>
      <c r="Z66" s="41"/>
    </row>
    <row r="67" spans="1:26" ht="47.25">
      <c r="A67" s="8" t="s">
        <v>123</v>
      </c>
      <c r="B67" s="16" t="s">
        <v>124</v>
      </c>
      <c r="C67" s="21"/>
      <c r="D67" s="18"/>
      <c r="E67" s="24"/>
      <c r="F67" s="24"/>
      <c r="G67" s="24"/>
      <c r="H67" s="18"/>
      <c r="I67" s="24"/>
      <c r="J67" s="24"/>
      <c r="K67" s="24"/>
      <c r="L67" s="18"/>
      <c r="M67" s="24"/>
      <c r="N67" s="24"/>
      <c r="O67" s="24"/>
      <c r="P67" s="18"/>
      <c r="Q67" s="24"/>
      <c r="R67" s="24"/>
      <c r="S67" s="24"/>
      <c r="T67" s="18"/>
      <c r="U67" s="21"/>
      <c r="V67" s="21"/>
      <c r="W67" s="14">
        <v>13000</v>
      </c>
      <c r="X67" s="12">
        <v>0</v>
      </c>
      <c r="Y67" s="21"/>
      <c r="Z67" s="9" t="s">
        <v>36</v>
      </c>
    </row>
    <row r="68" spans="1:26" ht="78.75">
      <c r="A68" s="8" t="s">
        <v>125</v>
      </c>
      <c r="B68" s="16" t="s">
        <v>196</v>
      </c>
      <c r="C68" s="21"/>
      <c r="D68" s="18"/>
      <c r="E68" s="24"/>
      <c r="F68" s="24"/>
      <c r="G68" s="24"/>
      <c r="H68" s="18"/>
      <c r="I68" s="24"/>
      <c r="J68" s="24"/>
      <c r="K68" s="24"/>
      <c r="L68" s="18"/>
      <c r="M68" s="24"/>
      <c r="N68" s="24"/>
      <c r="O68" s="24"/>
      <c r="P68" s="18"/>
      <c r="Q68" s="24"/>
      <c r="R68" s="24"/>
      <c r="S68" s="24"/>
      <c r="T68" s="18"/>
      <c r="U68" s="21"/>
      <c r="V68" s="21"/>
      <c r="W68" s="14">
        <v>20000</v>
      </c>
      <c r="X68" s="12">
        <v>0</v>
      </c>
      <c r="Y68" s="21"/>
      <c r="Z68" s="9" t="s">
        <v>36</v>
      </c>
    </row>
    <row r="69" spans="1:26" ht="76.5" customHeight="1">
      <c r="A69" s="9" t="s">
        <v>126</v>
      </c>
      <c r="B69" s="16" t="s">
        <v>195</v>
      </c>
      <c r="C69" s="21"/>
      <c r="D69" s="18"/>
      <c r="E69" s="19"/>
      <c r="F69" s="19"/>
      <c r="G69" s="19"/>
      <c r="H69" s="18"/>
      <c r="I69" s="19"/>
      <c r="J69" s="19"/>
      <c r="K69" s="19"/>
      <c r="L69" s="18"/>
      <c r="M69" s="19"/>
      <c r="N69" s="19"/>
      <c r="O69" s="19"/>
      <c r="P69" s="18"/>
      <c r="Q69" s="19"/>
      <c r="R69" s="19"/>
      <c r="S69" s="19"/>
      <c r="T69" s="18"/>
      <c r="U69" s="21"/>
      <c r="V69" s="21"/>
      <c r="W69" s="14">
        <v>25250</v>
      </c>
      <c r="X69" s="12">
        <v>0</v>
      </c>
      <c r="Y69" s="21"/>
      <c r="Z69" s="9" t="s">
        <v>36</v>
      </c>
    </row>
    <row r="70" spans="1:26" ht="31.5">
      <c r="A70" s="8" t="s">
        <v>194</v>
      </c>
      <c r="B70" s="46" t="s">
        <v>193</v>
      </c>
      <c r="C70" s="21"/>
      <c r="D70" s="18"/>
      <c r="E70" s="21"/>
      <c r="F70" s="21"/>
      <c r="G70" s="24"/>
      <c r="H70" s="18"/>
      <c r="I70" s="21"/>
      <c r="J70" s="21"/>
      <c r="K70" s="21"/>
      <c r="L70" s="18"/>
      <c r="M70" s="21"/>
      <c r="N70" s="21"/>
      <c r="O70" s="21"/>
      <c r="P70" s="18"/>
      <c r="Q70" s="21"/>
      <c r="R70" s="21"/>
      <c r="S70" s="24"/>
      <c r="T70" s="18"/>
      <c r="U70" s="21"/>
      <c r="V70" s="21"/>
      <c r="W70" s="14">
        <v>15625</v>
      </c>
      <c r="X70" s="12">
        <v>0</v>
      </c>
      <c r="Y70" s="21"/>
      <c r="Z70" s="8" t="s">
        <v>127</v>
      </c>
    </row>
    <row r="71" spans="1:26" ht="48.75" customHeight="1">
      <c r="A71" s="8" t="s">
        <v>128</v>
      </c>
      <c r="B71" s="46"/>
      <c r="C71" s="21"/>
      <c r="D71" s="18"/>
      <c r="E71" s="19"/>
      <c r="F71" s="21"/>
      <c r="G71" s="21"/>
      <c r="H71" s="18"/>
      <c r="I71" s="21"/>
      <c r="J71" s="21"/>
      <c r="K71" s="21"/>
      <c r="L71" s="18"/>
      <c r="M71" s="21"/>
      <c r="N71" s="21"/>
      <c r="O71" s="21"/>
      <c r="P71" s="18"/>
      <c r="Q71" s="19"/>
      <c r="R71" s="21"/>
      <c r="S71" s="21"/>
      <c r="T71" s="18"/>
      <c r="U71" s="21"/>
      <c r="V71" s="21"/>
      <c r="W71" s="14">
        <v>8150</v>
      </c>
      <c r="X71" s="12">
        <v>0</v>
      </c>
      <c r="Y71" s="21"/>
      <c r="Z71" s="8" t="s">
        <v>129</v>
      </c>
    </row>
    <row r="72" spans="1:26" ht="15.75">
      <c r="A72" s="41" t="s">
        <v>130</v>
      </c>
      <c r="B72" s="41"/>
      <c r="C72" s="41"/>
      <c r="D72" s="41"/>
      <c r="E72" s="41"/>
      <c r="F72" s="41"/>
      <c r="G72" s="41"/>
      <c r="H72" s="41"/>
      <c r="I72" s="41"/>
      <c r="J72" s="41"/>
      <c r="K72" s="41"/>
      <c r="L72" s="41"/>
      <c r="M72" s="41"/>
      <c r="N72" s="41"/>
      <c r="O72" s="41"/>
      <c r="P72" s="41"/>
      <c r="Q72" s="41"/>
      <c r="R72" s="41"/>
      <c r="S72" s="41"/>
      <c r="T72" s="41"/>
      <c r="U72" s="41"/>
      <c r="V72" s="41"/>
      <c r="W72" s="41"/>
      <c r="X72" s="41"/>
      <c r="Y72" s="41"/>
      <c r="Z72" s="41"/>
    </row>
    <row r="73" spans="1:26" ht="31.5">
      <c r="A73" s="8" t="s">
        <v>131</v>
      </c>
      <c r="B73" s="46" t="s">
        <v>189</v>
      </c>
      <c r="C73" s="21"/>
      <c r="D73" s="18"/>
      <c r="E73" s="19"/>
      <c r="F73" s="21"/>
      <c r="G73" s="21"/>
      <c r="H73" s="18"/>
      <c r="I73" s="21"/>
      <c r="J73" s="21"/>
      <c r="K73" s="21"/>
      <c r="L73" s="18"/>
      <c r="M73" s="21"/>
      <c r="N73" s="21"/>
      <c r="O73" s="21"/>
      <c r="P73" s="18"/>
      <c r="Q73" s="21"/>
      <c r="R73" s="21"/>
      <c r="S73" s="21"/>
      <c r="T73" s="18"/>
      <c r="U73" s="21"/>
      <c r="V73" s="21"/>
      <c r="W73" s="14">
        <v>5000</v>
      </c>
      <c r="X73" s="45">
        <f>199*1000</f>
        <v>199000</v>
      </c>
      <c r="Y73" s="21"/>
      <c r="Z73" s="9" t="s">
        <v>36</v>
      </c>
    </row>
    <row r="74" spans="1:26" ht="31.5">
      <c r="A74" s="10" t="s">
        <v>132</v>
      </c>
      <c r="B74" s="46"/>
      <c r="C74" s="21"/>
      <c r="D74" s="18"/>
      <c r="E74" s="19"/>
      <c r="F74" s="21"/>
      <c r="G74" s="21"/>
      <c r="H74" s="18"/>
      <c r="I74" s="21"/>
      <c r="J74" s="21"/>
      <c r="K74" s="21"/>
      <c r="L74" s="18"/>
      <c r="M74" s="21"/>
      <c r="N74" s="21"/>
      <c r="O74" s="21"/>
      <c r="P74" s="18"/>
      <c r="Q74" s="21"/>
      <c r="R74" s="21"/>
      <c r="S74" s="21"/>
      <c r="T74" s="18"/>
      <c r="U74" s="21"/>
      <c r="V74" s="21"/>
      <c r="W74" s="14">
        <f>199*65</f>
        <v>12935</v>
      </c>
      <c r="X74" s="45"/>
      <c r="Y74" s="21"/>
      <c r="Z74" s="9" t="s">
        <v>36</v>
      </c>
    </row>
    <row r="75" spans="1:26" ht="31.5">
      <c r="A75" s="10" t="s">
        <v>133</v>
      </c>
      <c r="B75" s="46"/>
      <c r="C75" s="21"/>
      <c r="D75" s="18"/>
      <c r="E75" s="19"/>
      <c r="F75" s="21"/>
      <c r="G75" s="21"/>
      <c r="H75" s="18"/>
      <c r="I75" s="21"/>
      <c r="J75" s="21"/>
      <c r="K75" s="21"/>
      <c r="L75" s="18"/>
      <c r="M75" s="21"/>
      <c r="N75" s="21"/>
      <c r="O75" s="21"/>
      <c r="P75" s="18"/>
      <c r="Q75" s="21"/>
      <c r="R75" s="21"/>
      <c r="S75" s="21"/>
      <c r="T75" s="18"/>
      <c r="U75" s="21"/>
      <c r="V75" s="21"/>
      <c r="W75" s="14">
        <v>10000</v>
      </c>
      <c r="X75" s="45"/>
      <c r="Y75" s="21"/>
      <c r="Z75" s="9" t="s">
        <v>36</v>
      </c>
    </row>
    <row r="76" spans="1:26" ht="15.75">
      <c r="A76" s="42" t="s">
        <v>134</v>
      </c>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5.75">
      <c r="A77" s="41" t="s">
        <v>135</v>
      </c>
      <c r="B77" s="41"/>
      <c r="C77" s="41"/>
      <c r="D77" s="41"/>
      <c r="E77" s="41"/>
      <c r="F77" s="41"/>
      <c r="G77" s="41"/>
      <c r="H77" s="41"/>
      <c r="I77" s="41"/>
      <c r="J77" s="41"/>
      <c r="K77" s="41"/>
      <c r="L77" s="41"/>
      <c r="M77" s="41"/>
      <c r="N77" s="41"/>
      <c r="O77" s="41"/>
      <c r="P77" s="41"/>
      <c r="Q77" s="41"/>
      <c r="R77" s="41"/>
      <c r="S77" s="41"/>
      <c r="T77" s="41"/>
      <c r="U77" s="41"/>
      <c r="V77" s="41"/>
      <c r="W77" s="41"/>
      <c r="X77" s="41"/>
      <c r="Y77" s="41"/>
      <c r="Z77" s="41"/>
    </row>
    <row r="78" spans="1:26" ht="15.75">
      <c r="A78" s="21" t="s">
        <v>136</v>
      </c>
      <c r="B78" s="17"/>
      <c r="C78" s="17"/>
      <c r="D78" s="18"/>
      <c r="E78" s="19"/>
      <c r="F78" s="19"/>
      <c r="G78" s="19"/>
      <c r="H78" s="18"/>
      <c r="I78" s="19"/>
      <c r="J78" s="19"/>
      <c r="K78" s="19"/>
      <c r="L78" s="18"/>
      <c r="M78" s="19"/>
      <c r="N78" s="19"/>
      <c r="O78" s="19"/>
      <c r="P78" s="18"/>
      <c r="Q78" s="19"/>
      <c r="R78" s="19"/>
      <c r="S78" s="19"/>
      <c r="T78" s="17"/>
      <c r="U78" s="17"/>
      <c r="V78" s="17"/>
      <c r="W78" s="32" t="s">
        <v>137</v>
      </c>
      <c r="X78" s="45">
        <v>60000</v>
      </c>
      <c r="Y78" s="17"/>
      <c r="Z78" s="9" t="s">
        <v>36</v>
      </c>
    </row>
    <row r="79" spans="1:26" ht="15.75">
      <c r="A79" s="8" t="s">
        <v>138</v>
      </c>
      <c r="B79" s="17"/>
      <c r="C79" s="17"/>
      <c r="D79" s="18"/>
      <c r="E79" s="19"/>
      <c r="F79" s="19"/>
      <c r="G79" s="19"/>
      <c r="H79" s="18"/>
      <c r="I79" s="19"/>
      <c r="J79" s="19"/>
      <c r="K79" s="19"/>
      <c r="L79" s="18"/>
      <c r="M79" s="19"/>
      <c r="N79" s="19"/>
      <c r="O79" s="19"/>
      <c r="P79" s="18"/>
      <c r="Q79" s="19"/>
      <c r="R79" s="19"/>
      <c r="S79" s="19"/>
      <c r="T79" s="17"/>
      <c r="U79" s="17"/>
      <c r="V79" s="17"/>
      <c r="W79" s="32" t="s">
        <v>137</v>
      </c>
      <c r="X79" s="45"/>
      <c r="Y79" s="17"/>
      <c r="Z79" s="9" t="s">
        <v>36</v>
      </c>
    </row>
    <row r="80" spans="1:26" ht="15.75">
      <c r="A80" s="21" t="s">
        <v>139</v>
      </c>
      <c r="B80" s="17"/>
      <c r="C80" s="17"/>
      <c r="D80" s="18"/>
      <c r="E80" s="19"/>
      <c r="F80" s="19"/>
      <c r="G80" s="19"/>
      <c r="H80" s="18"/>
      <c r="I80" s="19"/>
      <c r="J80" s="19"/>
      <c r="K80" s="19"/>
      <c r="L80" s="18"/>
      <c r="M80" s="19"/>
      <c r="N80" s="19"/>
      <c r="O80" s="19"/>
      <c r="P80" s="18"/>
      <c r="Q80" s="19"/>
      <c r="R80" s="19"/>
      <c r="S80" s="19"/>
      <c r="T80" s="17"/>
      <c r="U80" s="17"/>
      <c r="V80" s="17"/>
      <c r="W80" s="32" t="s">
        <v>137</v>
      </c>
      <c r="X80" s="45"/>
      <c r="Y80" s="17"/>
      <c r="Z80" s="9" t="s">
        <v>36</v>
      </c>
    </row>
    <row r="81" spans="1:26" ht="15.75">
      <c r="A81" s="21" t="s">
        <v>140</v>
      </c>
      <c r="B81" s="43" t="s">
        <v>141</v>
      </c>
      <c r="C81" s="21"/>
      <c r="D81" s="18"/>
      <c r="E81" s="21"/>
      <c r="F81" s="21"/>
      <c r="G81" s="19"/>
      <c r="H81" s="18"/>
      <c r="I81" s="21"/>
      <c r="J81" s="21"/>
      <c r="K81" s="21"/>
      <c r="L81" s="18"/>
      <c r="M81" s="21"/>
      <c r="N81" s="21"/>
      <c r="O81" s="21"/>
      <c r="P81" s="18"/>
      <c r="Q81" s="21"/>
      <c r="R81" s="21"/>
      <c r="S81" s="21"/>
      <c r="T81" s="18"/>
      <c r="U81" s="21"/>
      <c r="V81" s="21"/>
      <c r="W81" s="32">
        <v>2400</v>
      </c>
      <c r="X81" s="45"/>
      <c r="Y81" s="21"/>
      <c r="Z81" s="9" t="s">
        <v>36</v>
      </c>
    </row>
    <row r="82" spans="1:26" ht="27" customHeight="1">
      <c r="A82" s="10" t="s">
        <v>192</v>
      </c>
      <c r="B82" s="43"/>
      <c r="C82" s="21"/>
      <c r="D82" s="18"/>
      <c r="E82" s="21"/>
      <c r="F82" s="21"/>
      <c r="G82" s="19"/>
      <c r="H82" s="18"/>
      <c r="I82" s="21"/>
      <c r="J82" s="21"/>
      <c r="K82" s="21"/>
      <c r="L82" s="18"/>
      <c r="M82" s="21"/>
      <c r="N82" s="21"/>
      <c r="O82" s="21"/>
      <c r="P82" s="18"/>
      <c r="Q82" s="21"/>
      <c r="R82" s="21"/>
      <c r="S82" s="21"/>
      <c r="T82" s="18"/>
      <c r="U82" s="21"/>
      <c r="V82" s="21"/>
      <c r="W82" s="33">
        <v>15468</v>
      </c>
      <c r="X82" s="45"/>
      <c r="Y82" s="21"/>
      <c r="Z82" s="9" t="s">
        <v>36</v>
      </c>
    </row>
    <row r="83" spans="1:26" ht="15.75">
      <c r="A83" s="21" t="s">
        <v>142</v>
      </c>
      <c r="B83" s="43"/>
      <c r="C83" s="21"/>
      <c r="D83" s="18"/>
      <c r="E83" s="21"/>
      <c r="F83" s="21"/>
      <c r="G83" s="19"/>
      <c r="H83" s="18"/>
      <c r="I83" s="21"/>
      <c r="J83" s="21"/>
      <c r="K83" s="21"/>
      <c r="L83" s="18"/>
      <c r="M83" s="21"/>
      <c r="N83" s="21"/>
      <c r="O83" s="21"/>
      <c r="P83" s="18"/>
      <c r="Q83" s="21"/>
      <c r="R83" s="21"/>
      <c r="S83" s="21"/>
      <c r="T83" s="18"/>
      <c r="U83" s="21"/>
      <c r="V83" s="21"/>
      <c r="W83" s="12">
        <v>7500</v>
      </c>
      <c r="X83" s="45"/>
      <c r="Y83" s="21"/>
      <c r="Z83" s="9" t="s">
        <v>36</v>
      </c>
    </row>
    <row r="84" spans="1:26" ht="31.5">
      <c r="A84" s="10" t="s">
        <v>143</v>
      </c>
      <c r="B84" s="43"/>
      <c r="C84" s="21"/>
      <c r="D84" s="18"/>
      <c r="E84" s="19"/>
      <c r="F84" s="19"/>
      <c r="G84" s="19"/>
      <c r="H84" s="18"/>
      <c r="I84" s="19"/>
      <c r="J84" s="19"/>
      <c r="K84" s="19"/>
      <c r="L84" s="18"/>
      <c r="M84" s="19"/>
      <c r="N84" s="19"/>
      <c r="O84" s="19"/>
      <c r="P84" s="18"/>
      <c r="Q84" s="19"/>
      <c r="R84" s="19"/>
      <c r="S84" s="19"/>
      <c r="T84" s="18"/>
      <c r="U84" s="21"/>
      <c r="V84" s="47" t="s">
        <v>144</v>
      </c>
      <c r="W84" s="14">
        <f>+(200000*10)/540</f>
        <v>3703.7037037037039</v>
      </c>
      <c r="X84" s="45"/>
      <c r="Y84" s="21"/>
      <c r="Z84" s="9" t="s">
        <v>36</v>
      </c>
    </row>
    <row r="85" spans="1:26" ht="47.25">
      <c r="A85" s="8" t="s">
        <v>145</v>
      </c>
      <c r="B85" s="43"/>
      <c r="C85" s="21"/>
      <c r="D85" s="18"/>
      <c r="E85" s="21"/>
      <c r="F85" s="21"/>
      <c r="G85" s="19"/>
      <c r="H85" s="18"/>
      <c r="I85" s="21"/>
      <c r="J85" s="21"/>
      <c r="K85" s="21"/>
      <c r="L85" s="18"/>
      <c r="M85" s="21"/>
      <c r="N85" s="21"/>
      <c r="O85" s="21"/>
      <c r="P85" s="18"/>
      <c r="Q85" s="21"/>
      <c r="R85" s="21"/>
      <c r="S85" s="21"/>
      <c r="T85" s="18"/>
      <c r="U85" s="21"/>
      <c r="V85" s="47"/>
      <c r="W85" s="14">
        <f>+(200000*12)/540</f>
        <v>4444.4444444444443</v>
      </c>
      <c r="X85" s="45"/>
      <c r="Y85" s="21"/>
      <c r="Z85" s="9" t="s">
        <v>36</v>
      </c>
    </row>
    <row r="86" spans="1:26" ht="15.75">
      <c r="A86" s="25" t="s">
        <v>146</v>
      </c>
      <c r="B86" s="43"/>
      <c r="C86" s="21"/>
      <c r="D86" s="18"/>
      <c r="E86" s="21"/>
      <c r="F86" s="21"/>
      <c r="G86" s="19"/>
      <c r="H86" s="18"/>
      <c r="I86" s="21"/>
      <c r="J86" s="21"/>
      <c r="K86" s="21"/>
      <c r="L86" s="18"/>
      <c r="M86" s="21"/>
      <c r="N86" s="21"/>
      <c r="O86" s="21"/>
      <c r="P86" s="18"/>
      <c r="Q86" s="21"/>
      <c r="R86" s="21"/>
      <c r="S86" s="21"/>
      <c r="T86" s="18"/>
      <c r="U86" s="21"/>
      <c r="V86" s="47"/>
      <c r="W86" s="14">
        <f>+(50000*12)/540</f>
        <v>1111.1111111111111</v>
      </c>
      <c r="X86" s="45"/>
      <c r="Y86" s="21"/>
      <c r="Z86" s="9" t="s">
        <v>36</v>
      </c>
    </row>
    <row r="87" spans="1:26" ht="15.75">
      <c r="A87" s="41" t="s">
        <v>147</v>
      </c>
      <c r="B87" s="41"/>
      <c r="C87" s="41"/>
      <c r="D87" s="41"/>
      <c r="E87" s="41"/>
      <c r="F87" s="41"/>
      <c r="G87" s="41"/>
      <c r="H87" s="41"/>
      <c r="I87" s="41"/>
      <c r="J87" s="41"/>
      <c r="K87" s="41"/>
      <c r="L87" s="41"/>
      <c r="M87" s="41"/>
      <c r="N87" s="41"/>
      <c r="O87" s="41"/>
      <c r="P87" s="41"/>
      <c r="Q87" s="41"/>
      <c r="R87" s="41"/>
      <c r="S87" s="41"/>
      <c r="T87" s="41"/>
      <c r="U87" s="41"/>
      <c r="V87" s="41"/>
      <c r="W87" s="41"/>
      <c r="X87" s="41"/>
      <c r="Y87" s="41"/>
      <c r="Z87" s="41"/>
    </row>
    <row r="88" spans="1:26" ht="78.75">
      <c r="A88" s="8" t="s">
        <v>148</v>
      </c>
      <c r="B88" s="16" t="s">
        <v>149</v>
      </c>
      <c r="C88" s="21"/>
      <c r="D88" s="18"/>
      <c r="E88" s="19"/>
      <c r="F88" s="19"/>
      <c r="G88" s="19"/>
      <c r="H88" s="18"/>
      <c r="I88" s="19"/>
      <c r="J88" s="19"/>
      <c r="K88" s="19"/>
      <c r="L88" s="18"/>
      <c r="M88" s="19"/>
      <c r="N88" s="19"/>
      <c r="O88" s="19"/>
      <c r="P88" s="18"/>
      <c r="Q88" s="19"/>
      <c r="R88" s="19"/>
      <c r="S88" s="19"/>
      <c r="T88" s="18"/>
      <c r="U88" s="21"/>
      <c r="V88" s="21"/>
      <c r="W88" s="14">
        <f>+(600000*12)/540</f>
        <v>13333.333333333334</v>
      </c>
      <c r="X88" s="12">
        <v>0</v>
      </c>
      <c r="Y88" s="21"/>
      <c r="Z88" s="9" t="s">
        <v>36</v>
      </c>
    </row>
    <row r="89" spans="1:26" ht="94.5">
      <c r="A89" s="8" t="s">
        <v>150</v>
      </c>
      <c r="B89" s="16" t="s">
        <v>151</v>
      </c>
      <c r="C89" s="21"/>
      <c r="D89" s="18"/>
      <c r="E89" s="24"/>
      <c r="F89" s="24"/>
      <c r="G89" s="24"/>
      <c r="H89" s="18"/>
      <c r="I89" s="24"/>
      <c r="J89" s="24"/>
      <c r="K89" s="24"/>
      <c r="L89" s="18"/>
      <c r="M89" s="24"/>
      <c r="N89" s="24"/>
      <c r="O89" s="24"/>
      <c r="P89" s="18"/>
      <c r="Q89" s="24"/>
      <c r="R89" s="24"/>
      <c r="S89" s="24"/>
      <c r="T89" s="18"/>
      <c r="U89" s="21"/>
      <c r="V89" s="21"/>
      <c r="W89" s="14">
        <f>5000000/540</f>
        <v>9259.2592592592591</v>
      </c>
      <c r="X89" s="12">
        <v>0</v>
      </c>
      <c r="Y89" s="21"/>
      <c r="Z89" s="9" t="s">
        <v>36</v>
      </c>
    </row>
    <row r="90" spans="1:26" ht="78.75">
      <c r="A90" s="8" t="s">
        <v>152</v>
      </c>
      <c r="B90" s="16" t="s">
        <v>153</v>
      </c>
      <c r="C90" s="21"/>
      <c r="D90" s="18"/>
      <c r="E90" s="19"/>
      <c r="F90" s="19"/>
      <c r="G90" s="19"/>
      <c r="H90" s="18"/>
      <c r="I90" s="19"/>
      <c r="J90" s="19"/>
      <c r="K90" s="19"/>
      <c r="L90" s="18"/>
      <c r="M90" s="19"/>
      <c r="N90" s="19"/>
      <c r="O90" s="19"/>
      <c r="P90" s="18"/>
      <c r="Q90" s="19"/>
      <c r="R90" s="19"/>
      <c r="S90" s="19"/>
      <c r="T90" s="18"/>
      <c r="U90" s="21"/>
      <c r="V90" s="21"/>
      <c r="W90" s="14">
        <f>+(1215000*12)/540</f>
        <v>27000</v>
      </c>
      <c r="X90" s="12">
        <v>0</v>
      </c>
      <c r="Y90" s="21"/>
      <c r="Z90" s="9" t="s">
        <v>36</v>
      </c>
    </row>
    <row r="91" spans="1:26" s="13" customFormat="1" ht="78.75">
      <c r="A91" s="8" t="s">
        <v>154</v>
      </c>
      <c r="B91" s="16" t="s">
        <v>155</v>
      </c>
      <c r="C91" s="21"/>
      <c r="D91" s="18"/>
      <c r="E91" s="19"/>
      <c r="F91" s="19"/>
      <c r="G91" s="19"/>
      <c r="H91" s="18"/>
      <c r="I91" s="19"/>
      <c r="J91" s="19"/>
      <c r="K91" s="19"/>
      <c r="L91" s="18"/>
      <c r="M91" s="19"/>
      <c r="N91" s="19"/>
      <c r="O91" s="19"/>
      <c r="P91" s="18"/>
      <c r="Q91" s="19"/>
      <c r="R91" s="19"/>
      <c r="S91" s="19"/>
      <c r="T91" s="18"/>
      <c r="U91" s="21"/>
      <c r="V91" s="37" t="s">
        <v>155</v>
      </c>
      <c r="W91" s="14">
        <f>850000*12/540</f>
        <v>18888.888888888891</v>
      </c>
      <c r="X91" s="12">
        <v>0</v>
      </c>
      <c r="Y91" s="21"/>
      <c r="Z91" s="9" t="s">
        <v>36</v>
      </c>
    </row>
    <row r="92" spans="1:26" ht="15.75">
      <c r="A92" s="42" t="s">
        <v>156</v>
      </c>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s="3" customFormat="1" ht="15.75">
      <c r="A93" s="41" t="s">
        <v>157</v>
      </c>
      <c r="B93" s="41"/>
      <c r="C93" s="41"/>
      <c r="D93" s="41"/>
      <c r="E93" s="41"/>
      <c r="F93" s="41"/>
      <c r="G93" s="41"/>
      <c r="H93" s="41"/>
      <c r="I93" s="41"/>
      <c r="J93" s="41"/>
      <c r="K93" s="41"/>
      <c r="L93" s="41"/>
      <c r="M93" s="41"/>
      <c r="N93" s="41"/>
      <c r="O93" s="41"/>
      <c r="P93" s="41"/>
      <c r="Q93" s="41"/>
      <c r="R93" s="41"/>
      <c r="S93" s="41"/>
      <c r="T93" s="41"/>
      <c r="U93" s="41"/>
      <c r="V93" s="41"/>
      <c r="W93" s="41"/>
      <c r="X93" s="41"/>
      <c r="Y93" s="41"/>
      <c r="Z93" s="41"/>
    </row>
    <row r="94" spans="1:26" ht="78.75">
      <c r="A94" s="10" t="s">
        <v>158</v>
      </c>
      <c r="B94" s="43" t="s">
        <v>159</v>
      </c>
      <c r="C94" s="21"/>
      <c r="D94" s="18"/>
      <c r="E94" s="24"/>
      <c r="F94" s="21"/>
      <c r="G94" s="21"/>
      <c r="H94" s="18"/>
      <c r="I94" s="21"/>
      <c r="J94" s="21"/>
      <c r="K94" s="21"/>
      <c r="L94" s="18"/>
      <c r="M94" s="21"/>
      <c r="N94" s="21"/>
      <c r="O94" s="21"/>
      <c r="P94" s="18"/>
      <c r="Q94" s="21"/>
      <c r="R94" s="21"/>
      <c r="S94" s="21"/>
      <c r="T94" s="18"/>
      <c r="U94" s="21"/>
      <c r="V94" s="21"/>
      <c r="W94" s="44">
        <v>100000</v>
      </c>
      <c r="X94" s="44">
        <v>100000</v>
      </c>
      <c r="Y94" s="21"/>
      <c r="Z94" s="30" t="s">
        <v>160</v>
      </c>
    </row>
    <row r="95" spans="1:26" ht="31.5">
      <c r="A95" s="21" t="s">
        <v>161</v>
      </c>
      <c r="B95" s="43"/>
      <c r="C95" s="21"/>
      <c r="D95" s="18"/>
      <c r="E95" s="21"/>
      <c r="F95" s="21"/>
      <c r="G95" s="21"/>
      <c r="H95" s="18"/>
      <c r="I95" s="24"/>
      <c r="J95" s="24"/>
      <c r="K95" s="24"/>
      <c r="L95" s="18"/>
      <c r="M95" s="24"/>
      <c r="N95" s="24"/>
      <c r="O95" s="24"/>
      <c r="P95" s="18"/>
      <c r="Q95" s="21"/>
      <c r="R95" s="21"/>
      <c r="S95" s="21"/>
      <c r="T95" s="18"/>
      <c r="U95" s="21"/>
      <c r="V95" s="21"/>
      <c r="W95" s="44"/>
      <c r="X95" s="44"/>
      <c r="Y95" s="21"/>
      <c r="Z95" s="30" t="s">
        <v>160</v>
      </c>
    </row>
    <row r="96" spans="1:26" ht="31.5">
      <c r="A96" s="21" t="s">
        <v>162</v>
      </c>
      <c r="B96" s="43"/>
      <c r="C96" s="21"/>
      <c r="D96" s="18"/>
      <c r="E96" s="21"/>
      <c r="F96" s="21"/>
      <c r="G96" s="21"/>
      <c r="H96" s="18"/>
      <c r="I96" s="21"/>
      <c r="J96" s="21"/>
      <c r="K96" s="21"/>
      <c r="L96" s="18"/>
      <c r="M96" s="21"/>
      <c r="N96" s="21"/>
      <c r="O96" s="21"/>
      <c r="P96" s="18"/>
      <c r="Q96" s="19"/>
      <c r="R96" s="21"/>
      <c r="S96" s="21"/>
      <c r="T96" s="18"/>
      <c r="U96" s="21"/>
      <c r="V96" s="21"/>
      <c r="W96" s="44"/>
      <c r="X96" s="44"/>
      <c r="Y96" s="21"/>
      <c r="Z96" s="30" t="s">
        <v>160</v>
      </c>
    </row>
    <row r="97" spans="1:26" ht="15.75">
      <c r="A97" s="41" t="s">
        <v>163</v>
      </c>
      <c r="B97" s="41"/>
      <c r="C97" s="41"/>
      <c r="D97" s="41"/>
      <c r="E97" s="41"/>
      <c r="F97" s="41"/>
      <c r="G97" s="41"/>
      <c r="H97" s="41"/>
      <c r="I97" s="41"/>
      <c r="J97" s="41"/>
      <c r="K97" s="41"/>
      <c r="L97" s="41"/>
      <c r="M97" s="41"/>
      <c r="N97" s="41"/>
      <c r="O97" s="41"/>
      <c r="P97" s="41"/>
      <c r="Q97" s="41"/>
      <c r="R97" s="41"/>
      <c r="S97" s="41"/>
      <c r="T97" s="41"/>
      <c r="U97" s="41"/>
      <c r="V97" s="41"/>
      <c r="W97" s="41"/>
      <c r="X97" s="41"/>
      <c r="Y97" s="41"/>
      <c r="Z97" s="41"/>
    </row>
    <row r="98" spans="1:26" ht="31.5">
      <c r="A98" s="10" t="s">
        <v>164</v>
      </c>
      <c r="B98" s="43" t="s">
        <v>165</v>
      </c>
      <c r="C98" s="21"/>
      <c r="D98" s="18"/>
      <c r="E98" s="24"/>
      <c r="F98" s="21"/>
      <c r="G98" s="21"/>
      <c r="H98" s="18"/>
      <c r="I98" s="21"/>
      <c r="J98" s="21"/>
      <c r="K98" s="21"/>
      <c r="L98" s="18"/>
      <c r="M98" s="21"/>
      <c r="N98" s="21"/>
      <c r="O98" s="21"/>
      <c r="P98" s="18"/>
      <c r="Q98" s="21"/>
      <c r="R98" s="21"/>
      <c r="S98" s="21"/>
      <c r="T98" s="18"/>
      <c r="U98" s="21"/>
      <c r="V98" s="21"/>
      <c r="W98" s="44">
        <v>100000</v>
      </c>
      <c r="X98" s="44">
        <v>100000</v>
      </c>
      <c r="Y98" s="21"/>
      <c r="Z98" s="30" t="s">
        <v>160</v>
      </c>
    </row>
    <row r="99" spans="1:26" ht="78.75">
      <c r="A99" s="10" t="s">
        <v>166</v>
      </c>
      <c r="B99" s="43"/>
      <c r="C99" s="21"/>
      <c r="D99" s="18"/>
      <c r="E99" s="24"/>
      <c r="F99" s="24"/>
      <c r="G99" s="24"/>
      <c r="H99" s="18"/>
      <c r="I99" s="21"/>
      <c r="J99" s="21"/>
      <c r="K99" s="21"/>
      <c r="L99" s="18"/>
      <c r="M99" s="21"/>
      <c r="N99" s="21"/>
      <c r="O99" s="21"/>
      <c r="P99" s="18"/>
      <c r="Q99" s="21"/>
      <c r="R99" s="21"/>
      <c r="S99" s="21"/>
      <c r="T99" s="18"/>
      <c r="U99" s="21"/>
      <c r="V99" s="21"/>
      <c r="W99" s="44"/>
      <c r="X99" s="44"/>
      <c r="Y99" s="21"/>
      <c r="Z99" s="30" t="s">
        <v>160</v>
      </c>
    </row>
    <row r="100" spans="1:26" ht="31.5">
      <c r="A100" s="9" t="s">
        <v>167</v>
      </c>
      <c r="B100" s="43"/>
      <c r="C100" s="21"/>
      <c r="D100" s="18"/>
      <c r="E100" s="21"/>
      <c r="F100" s="21"/>
      <c r="G100" s="21"/>
      <c r="H100" s="18"/>
      <c r="I100" s="24"/>
      <c r="J100" s="21"/>
      <c r="K100" s="21"/>
      <c r="L100" s="18"/>
      <c r="M100" s="21"/>
      <c r="N100" s="21"/>
      <c r="O100" s="21"/>
      <c r="P100" s="18"/>
      <c r="Q100" s="21"/>
      <c r="R100" s="21"/>
      <c r="S100" s="21"/>
      <c r="T100" s="18"/>
      <c r="U100" s="21"/>
      <c r="V100" s="21"/>
      <c r="W100" s="44"/>
      <c r="X100" s="44"/>
      <c r="Y100" s="21"/>
      <c r="Z100" s="30" t="s">
        <v>160</v>
      </c>
    </row>
    <row r="101" spans="1:26" ht="31.5">
      <c r="A101" s="9" t="s">
        <v>168</v>
      </c>
      <c r="B101" s="43"/>
      <c r="C101" s="21"/>
      <c r="D101" s="18"/>
      <c r="E101" s="21"/>
      <c r="F101" s="21"/>
      <c r="G101" s="21"/>
      <c r="H101" s="18"/>
      <c r="I101" s="21"/>
      <c r="J101" s="24"/>
      <c r="K101" s="24"/>
      <c r="L101" s="18"/>
      <c r="M101" s="21"/>
      <c r="N101" s="21"/>
      <c r="O101" s="21"/>
      <c r="P101" s="18"/>
      <c r="Q101" s="21"/>
      <c r="R101" s="21"/>
      <c r="S101" s="21"/>
      <c r="T101" s="18"/>
      <c r="U101" s="21"/>
      <c r="V101" s="21"/>
      <c r="W101" s="44"/>
      <c r="X101" s="44"/>
      <c r="Y101" s="21"/>
      <c r="Z101" s="30" t="s">
        <v>160</v>
      </c>
    </row>
    <row r="102" spans="1:26" ht="15.75">
      <c r="A102" s="41" t="s">
        <v>169</v>
      </c>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row>
    <row r="103" spans="1:26" ht="31.5">
      <c r="A103" s="9" t="s">
        <v>170</v>
      </c>
      <c r="B103" s="43" t="s">
        <v>171</v>
      </c>
      <c r="C103" s="21"/>
      <c r="D103" s="18"/>
      <c r="E103" s="21"/>
      <c r="F103" s="21"/>
      <c r="G103" s="21"/>
      <c r="H103" s="18"/>
      <c r="I103" s="21"/>
      <c r="J103" s="21"/>
      <c r="K103" s="21"/>
      <c r="L103" s="18"/>
      <c r="M103" s="24"/>
      <c r="N103" s="21"/>
      <c r="O103" s="21"/>
      <c r="P103" s="18"/>
      <c r="Q103" s="21"/>
      <c r="R103" s="21"/>
      <c r="S103" s="21"/>
      <c r="T103" s="18"/>
      <c r="U103" s="21"/>
      <c r="V103" s="21"/>
      <c r="W103" s="44">
        <v>75000</v>
      </c>
      <c r="X103" s="44">
        <v>75000</v>
      </c>
      <c r="Y103" s="21"/>
      <c r="Z103" s="30" t="s">
        <v>160</v>
      </c>
    </row>
    <row r="104" spans="1:26" ht="31.5">
      <c r="A104" s="9" t="s">
        <v>172</v>
      </c>
      <c r="B104" s="43"/>
      <c r="C104" s="21"/>
      <c r="D104" s="18"/>
      <c r="E104" s="21"/>
      <c r="F104" s="21"/>
      <c r="G104" s="21"/>
      <c r="H104" s="18"/>
      <c r="I104" s="21"/>
      <c r="J104" s="21"/>
      <c r="K104" s="21"/>
      <c r="L104" s="18"/>
      <c r="M104" s="24"/>
      <c r="N104" s="24"/>
      <c r="O104" s="24"/>
      <c r="P104" s="18"/>
      <c r="Q104" s="21"/>
      <c r="R104" s="21"/>
      <c r="S104" s="21"/>
      <c r="T104" s="18"/>
      <c r="U104" s="21"/>
      <c r="V104" s="21"/>
      <c r="W104" s="44"/>
      <c r="X104" s="44"/>
      <c r="Y104" s="21"/>
      <c r="Z104" s="30" t="s">
        <v>160</v>
      </c>
    </row>
    <row r="105" spans="1:26" ht="31.5">
      <c r="A105" s="8" t="s">
        <v>173</v>
      </c>
      <c r="B105" s="43"/>
      <c r="C105" s="21"/>
      <c r="D105" s="18"/>
      <c r="E105" s="21"/>
      <c r="F105" s="21"/>
      <c r="G105" s="21"/>
      <c r="H105" s="18"/>
      <c r="I105" s="21"/>
      <c r="J105" s="21"/>
      <c r="K105" s="21"/>
      <c r="L105" s="18"/>
      <c r="M105" s="21"/>
      <c r="N105" s="21"/>
      <c r="O105" s="21"/>
      <c r="P105" s="18"/>
      <c r="Q105" s="24"/>
      <c r="R105" s="24"/>
      <c r="S105" s="24"/>
      <c r="T105" s="18"/>
      <c r="U105" s="21"/>
      <c r="V105" s="21"/>
      <c r="W105" s="44"/>
      <c r="X105" s="44"/>
      <c r="Y105" s="21"/>
      <c r="Z105" s="30" t="s">
        <v>160</v>
      </c>
    </row>
    <row r="106" spans="1:26" ht="15.75">
      <c r="A106" s="41" t="s">
        <v>174</v>
      </c>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row>
    <row r="107" spans="1:26" ht="31.5">
      <c r="A107" s="8" t="s">
        <v>175</v>
      </c>
      <c r="B107" s="43" t="s">
        <v>176</v>
      </c>
      <c r="C107" s="21"/>
      <c r="D107" s="18"/>
      <c r="E107" s="21"/>
      <c r="F107" s="21"/>
      <c r="G107" s="21"/>
      <c r="H107" s="18"/>
      <c r="I107" s="21"/>
      <c r="J107" s="21"/>
      <c r="K107" s="21"/>
      <c r="L107" s="18"/>
      <c r="M107" s="21"/>
      <c r="N107" s="21"/>
      <c r="O107" s="21"/>
      <c r="P107" s="18"/>
      <c r="Q107" s="24"/>
      <c r="R107" s="24"/>
      <c r="S107" s="24"/>
      <c r="T107" s="18"/>
      <c r="U107" s="21"/>
      <c r="V107" s="21"/>
      <c r="W107" s="44">
        <v>100000</v>
      </c>
      <c r="X107" s="44">
        <v>100000</v>
      </c>
      <c r="Y107" s="21"/>
      <c r="Z107" s="30" t="s">
        <v>160</v>
      </c>
    </row>
    <row r="108" spans="1:26" ht="31.5">
      <c r="A108" s="8" t="s">
        <v>177</v>
      </c>
      <c r="B108" s="43"/>
      <c r="C108" s="21"/>
      <c r="D108" s="18"/>
      <c r="E108" s="21"/>
      <c r="F108" s="21"/>
      <c r="G108" s="21"/>
      <c r="H108" s="18"/>
      <c r="I108" s="21"/>
      <c r="J108" s="21"/>
      <c r="K108" s="21"/>
      <c r="L108" s="18"/>
      <c r="M108" s="21"/>
      <c r="N108" s="21"/>
      <c r="O108" s="21"/>
      <c r="P108" s="18"/>
      <c r="Q108" s="24"/>
      <c r="R108" s="24"/>
      <c r="S108" s="24"/>
      <c r="T108" s="18"/>
      <c r="U108" s="21"/>
      <c r="V108" s="21"/>
      <c r="W108" s="44"/>
      <c r="X108" s="44"/>
      <c r="Y108" s="21"/>
      <c r="Z108" s="30" t="s">
        <v>160</v>
      </c>
    </row>
    <row r="109" spans="1:26" ht="31.5">
      <c r="A109" s="8" t="s">
        <v>178</v>
      </c>
      <c r="B109" s="43"/>
      <c r="C109" s="21"/>
      <c r="D109" s="18"/>
      <c r="E109" s="21"/>
      <c r="F109" s="21"/>
      <c r="G109" s="21"/>
      <c r="H109" s="18"/>
      <c r="I109" s="21"/>
      <c r="J109" s="21"/>
      <c r="K109" s="21"/>
      <c r="L109" s="18"/>
      <c r="M109" s="21"/>
      <c r="N109" s="21"/>
      <c r="O109" s="21"/>
      <c r="P109" s="18"/>
      <c r="Q109" s="24"/>
      <c r="R109" s="24"/>
      <c r="S109" s="24"/>
      <c r="T109" s="18"/>
      <c r="U109" s="21"/>
      <c r="V109" s="21"/>
      <c r="W109" s="44"/>
      <c r="X109" s="44"/>
      <c r="Y109" s="21"/>
      <c r="Z109" s="30" t="s">
        <v>160</v>
      </c>
    </row>
    <row r="110" spans="1:26" ht="31.5">
      <c r="A110" s="10" t="s">
        <v>179</v>
      </c>
      <c r="B110" s="43"/>
      <c r="C110" s="21"/>
      <c r="D110" s="18"/>
      <c r="E110" s="21"/>
      <c r="F110" s="21"/>
      <c r="G110" s="21"/>
      <c r="H110" s="18"/>
      <c r="I110" s="21"/>
      <c r="J110" s="21"/>
      <c r="K110" s="21"/>
      <c r="L110" s="18"/>
      <c r="M110" s="21"/>
      <c r="N110" s="21"/>
      <c r="O110" s="21"/>
      <c r="P110" s="18"/>
      <c r="Q110" s="24"/>
      <c r="R110" s="24"/>
      <c r="S110" s="24"/>
      <c r="T110" s="18"/>
      <c r="U110" s="21"/>
      <c r="V110" s="21"/>
      <c r="W110" s="44"/>
      <c r="X110" s="44"/>
      <c r="Y110" s="21"/>
      <c r="Z110" s="30" t="s">
        <v>160</v>
      </c>
    </row>
    <row r="111" spans="1:26" ht="31.5">
      <c r="A111" s="9" t="s">
        <v>180</v>
      </c>
      <c r="B111" s="43"/>
      <c r="C111" s="21"/>
      <c r="D111" s="18"/>
      <c r="E111" s="21"/>
      <c r="F111" s="21"/>
      <c r="G111" s="21"/>
      <c r="H111" s="18"/>
      <c r="I111" s="21"/>
      <c r="J111" s="21"/>
      <c r="K111" s="21"/>
      <c r="L111" s="18"/>
      <c r="M111" s="21"/>
      <c r="N111" s="21"/>
      <c r="O111" s="21"/>
      <c r="P111" s="18"/>
      <c r="Q111" s="24"/>
      <c r="R111" s="24"/>
      <c r="S111" s="24"/>
      <c r="T111" s="18"/>
      <c r="U111" s="21"/>
      <c r="V111" s="21"/>
      <c r="W111" s="44"/>
      <c r="X111" s="44"/>
      <c r="Y111" s="21"/>
      <c r="Z111" s="30" t="s">
        <v>160</v>
      </c>
    </row>
    <row r="112" spans="1:26" ht="15.75">
      <c r="A112" s="68" t="s">
        <v>181</v>
      </c>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row>
    <row r="113" spans="1:26" ht="15.75">
      <c r="A113" s="21" t="s">
        <v>182</v>
      </c>
      <c r="B113" s="47" t="s">
        <v>183</v>
      </c>
      <c r="C113" s="26"/>
      <c r="D113" s="26"/>
      <c r="E113" s="19"/>
      <c r="F113" s="19"/>
      <c r="G113" s="19"/>
      <c r="H113" s="18"/>
      <c r="I113" s="19"/>
      <c r="J113" s="19"/>
      <c r="K113" s="19"/>
      <c r="L113" s="18"/>
      <c r="M113" s="19"/>
      <c r="N113" s="19"/>
      <c r="O113" s="19"/>
      <c r="P113" s="18"/>
      <c r="Q113" s="19"/>
      <c r="R113" s="19"/>
      <c r="S113" s="19"/>
      <c r="T113" s="18"/>
      <c r="U113" s="26"/>
      <c r="V113" s="26"/>
      <c r="W113" s="12">
        <v>10000</v>
      </c>
      <c r="X113" s="12">
        <v>0</v>
      </c>
      <c r="Y113" s="21"/>
      <c r="Z113" s="21" t="s">
        <v>36</v>
      </c>
    </row>
    <row r="114" spans="1:26" ht="15.75">
      <c r="A114" s="21" t="s">
        <v>184</v>
      </c>
      <c r="B114" s="47"/>
      <c r="C114" s="26"/>
      <c r="D114" s="26"/>
      <c r="E114" s="19"/>
      <c r="F114" s="19"/>
      <c r="G114" s="19"/>
      <c r="H114" s="18"/>
      <c r="I114" s="19"/>
      <c r="J114" s="19"/>
      <c r="K114" s="19"/>
      <c r="L114" s="18"/>
      <c r="M114" s="19"/>
      <c r="N114" s="19"/>
      <c r="O114" s="19"/>
      <c r="P114" s="18"/>
      <c r="Q114" s="19"/>
      <c r="R114" s="19"/>
      <c r="S114" s="19"/>
      <c r="T114" s="18"/>
      <c r="U114" s="26"/>
      <c r="V114" s="26"/>
      <c r="W114" s="12">
        <v>10000</v>
      </c>
      <c r="X114" s="12">
        <v>0</v>
      </c>
      <c r="Y114" s="21"/>
      <c r="Z114" s="21" t="s">
        <v>36</v>
      </c>
    </row>
    <row r="116" spans="1:26" ht="15.75">
      <c r="A116" s="59" t="s">
        <v>185</v>
      </c>
      <c r="B116" s="60"/>
      <c r="C116" s="34"/>
      <c r="D116" s="34"/>
      <c r="E116" s="34"/>
      <c r="F116" s="34"/>
      <c r="G116" s="34"/>
      <c r="H116" s="34"/>
      <c r="I116" s="34"/>
      <c r="J116" s="34"/>
      <c r="K116" s="34"/>
      <c r="L116" s="34"/>
      <c r="M116" s="34"/>
      <c r="N116" s="34"/>
      <c r="O116" s="34"/>
      <c r="P116" s="34"/>
      <c r="Q116" s="34"/>
      <c r="R116" s="34"/>
      <c r="S116" s="34"/>
      <c r="T116" s="34"/>
      <c r="U116" s="34"/>
      <c r="V116" s="34"/>
      <c r="W116" s="35">
        <f>W10+W11+W12+W13+W15+W16+W18+W19+W20+W21+W22+W23+W24+W26+W27+W28+W29+W30+W33+W34+W35+W36+W37+W38+W39+W41+W42+W43+W45+W46+W47+W48+W49+W50+W51+W52+W53+W54+W56+W57+W58+W60+W62+W63+W64+W65+W67+W68+W69+W70+W71+W73+W74+W75+W81+W82+W83+W84+W85+W86+W88+W89+W90+W91+W94+W98+W103+W107+W113+W114</f>
        <v>1765063.7407407407</v>
      </c>
      <c r="X116" s="35">
        <f>X10+X11+X12+X13+X15+X16+X18+X19+X20+X21+X22+X23+X24+X26+X27+X28+X29+X30+X37+X38+X39+X41+X42+X43+X45+X46+X47+X48+X49+X50+X51+X52+X53+X54+X56+X57+X58+X60+X62+X63+X64+X65+X67+X68+X69+X70+X71+X73+X74+X75+X81+X82+X83+X84+X85+X86+X88+X89+X90+X91+X94+X98+X103+X107+X113+X114</f>
        <v>1764800</v>
      </c>
      <c r="Y116" s="36"/>
      <c r="Z116" s="34"/>
    </row>
    <row r="117" spans="1:26" ht="15.75">
      <c r="A117" s="70" t="s">
        <v>191</v>
      </c>
      <c r="B117" s="71"/>
      <c r="C117" s="71"/>
      <c r="D117" s="71"/>
      <c r="E117" s="71"/>
      <c r="F117" s="71"/>
      <c r="G117" s="71"/>
      <c r="H117" s="71"/>
      <c r="I117" s="71"/>
      <c r="J117" s="71"/>
      <c r="K117" s="71"/>
      <c r="L117" s="71"/>
      <c r="M117" s="71"/>
      <c r="N117" s="71"/>
      <c r="O117" s="71"/>
      <c r="P117" s="71"/>
      <c r="Q117" s="71"/>
      <c r="R117" s="71"/>
      <c r="S117" s="71"/>
      <c r="T117" s="71"/>
      <c r="U117" s="71"/>
      <c r="V117" s="72"/>
      <c r="W117" s="69">
        <f>298640/W116</f>
        <v>0.16919502288040339</v>
      </c>
      <c r="X117" s="34"/>
      <c r="Y117" s="34"/>
      <c r="Z117" s="34"/>
    </row>
    <row r="118" spans="1:26">
      <c r="W118" s="40"/>
    </row>
    <row r="119" spans="1:26" ht="15.75">
      <c r="X119" s="61"/>
      <c r="Y119" s="61"/>
      <c r="Z119" s="61"/>
    </row>
  </sheetData>
  <mergeCells count="81">
    <mergeCell ref="X62:X65"/>
    <mergeCell ref="A116:B116"/>
    <mergeCell ref="X119:Z119"/>
    <mergeCell ref="X45:X50"/>
    <mergeCell ref="X56:X57"/>
    <mergeCell ref="B58:B60"/>
    <mergeCell ref="X58:X59"/>
    <mergeCell ref="W58:W59"/>
    <mergeCell ref="A72:Z72"/>
    <mergeCell ref="B73:B75"/>
    <mergeCell ref="A106:Z106"/>
    <mergeCell ref="B113:B114"/>
    <mergeCell ref="A112:Z112"/>
    <mergeCell ref="A93:Z93"/>
    <mergeCell ref="A97:Z97"/>
    <mergeCell ref="A102:Z102"/>
    <mergeCell ref="F2:G2"/>
    <mergeCell ref="F1:Z1"/>
    <mergeCell ref="L6:L7"/>
    <mergeCell ref="P6:P7"/>
    <mergeCell ref="I6:K6"/>
    <mergeCell ref="M6:O6"/>
    <mergeCell ref="X6:X7"/>
    <mergeCell ref="D3:Z3"/>
    <mergeCell ref="F4:G4"/>
    <mergeCell ref="H4:Z4"/>
    <mergeCell ref="Q6:S6"/>
    <mergeCell ref="D6:D7"/>
    <mergeCell ref="H6:H7"/>
    <mergeCell ref="Y6:Y7"/>
    <mergeCell ref="D5:Z5"/>
    <mergeCell ref="A17:Z17"/>
    <mergeCell ref="A9:Z9"/>
    <mergeCell ref="T6:T7"/>
    <mergeCell ref="U6:U7"/>
    <mergeCell ref="W6:W7"/>
    <mergeCell ref="Z6:Z7"/>
    <mergeCell ref="B12:B13"/>
    <mergeCell ref="B15:B16"/>
    <mergeCell ref="A14:Z14"/>
    <mergeCell ref="C6:C7"/>
    <mergeCell ref="B6:B7"/>
    <mergeCell ref="A6:A7"/>
    <mergeCell ref="A8:Z8"/>
    <mergeCell ref="E6:G6"/>
    <mergeCell ref="V6:V7"/>
    <mergeCell ref="B26:B27"/>
    <mergeCell ref="B28:B29"/>
    <mergeCell ref="B37:B39"/>
    <mergeCell ref="B41:B43"/>
    <mergeCell ref="A25:Z25"/>
    <mergeCell ref="X18:X19"/>
    <mergeCell ref="X20:X22"/>
    <mergeCell ref="A92:Z92"/>
    <mergeCell ref="A31:Z31"/>
    <mergeCell ref="B70:B71"/>
    <mergeCell ref="A55:Z55"/>
    <mergeCell ref="A61:Z61"/>
    <mergeCell ref="B64:B65"/>
    <mergeCell ref="A66:Z66"/>
    <mergeCell ref="A44:Z44"/>
    <mergeCell ref="A32:Z32"/>
    <mergeCell ref="X73:X75"/>
    <mergeCell ref="B81:B86"/>
    <mergeCell ref="V84:V86"/>
    <mergeCell ref="X78:X86"/>
    <mergeCell ref="A77:Z77"/>
    <mergeCell ref="A87:Z87"/>
    <mergeCell ref="A76:Z76"/>
    <mergeCell ref="B107:B111"/>
    <mergeCell ref="W94:W96"/>
    <mergeCell ref="X94:X96"/>
    <mergeCell ref="B94:B96"/>
    <mergeCell ref="B98:B101"/>
    <mergeCell ref="B103:B105"/>
    <mergeCell ref="W107:W111"/>
    <mergeCell ref="X107:X111"/>
    <mergeCell ref="W103:W105"/>
    <mergeCell ref="X103:X105"/>
    <mergeCell ref="W98:W101"/>
    <mergeCell ref="X98:X10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4673C04CFF664498C6D230F7DC9002D" ma:contentTypeVersion="14" ma:contentTypeDescription="Create a new document." ma:contentTypeScope="" ma:versionID="b4f9a02662d3b8955ba9de210575397a">
  <xsd:schema xmlns:xsd="http://www.w3.org/2001/XMLSchema" xmlns:xs="http://www.w3.org/2001/XMLSchema" xmlns:p="http://schemas.microsoft.com/office/2006/metadata/properties" xmlns:ns2="aeaaafad-0aeb-47f1-beb2-3e40a0446ae1" xmlns:ns3="794cbd40-fc6d-4c0a-9217-0f6cd4b26116" targetNamespace="http://schemas.microsoft.com/office/2006/metadata/properties" ma:root="true" ma:fieldsID="c25ca4ebd4cc55bbee69c056d2bf5514" ns2:_="" ns3:_="">
    <xsd:import namespace="aeaaafad-0aeb-47f1-beb2-3e40a0446ae1"/>
    <xsd:import namespace="794cbd40-fc6d-4c0a-9217-0f6cd4b261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aaafad-0aeb-47f1-beb2-3e40a0446a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94cbd40-fc6d-4c0a-9217-0f6cd4b261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A2A2E1-9A66-45FB-818A-471A78F1A63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3F0CC65-FABF-417A-AFBE-79364FA85F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aaafad-0aeb-47f1-beb2-3e40a0446ae1"/>
    <ds:schemaRef ds:uri="794cbd40-fc6d-4c0a-9217-0f6cd4b261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6C6B7A-07D8-4804-9210-BC5B1D5997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MS4SSA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Schenineda</dc:creator>
  <cp:lastModifiedBy>Pr Madougou</cp:lastModifiedBy>
  <cp:revision/>
  <dcterms:created xsi:type="dcterms:W3CDTF">2020-10-26T16:13:38Z</dcterms:created>
  <dcterms:modified xsi:type="dcterms:W3CDTF">2022-02-19T20:21:00Z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0x01010064673C04CFF664498C6D230F7DC9002D</vt:lpwstr>
  </property>
</Properties>
</file>